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tabRatio="766" activeTab="0"/>
  </bookViews>
  <sheets>
    <sheet name="PPA" sheetId="1" r:id="rId1"/>
    <sheet name="LLAVE" sheetId="2" r:id="rId2"/>
    <sheet name="CORTE" sheetId="3" r:id="rId3"/>
    <sheet name="ARQUEO" sheetId="4" r:id="rId4"/>
    <sheet name="L-D.V." sheetId="5" r:id="rId5"/>
    <sheet name="MED-D.V." sheetId="6" r:id="rId6"/>
    <sheet name="L-Ch.D." sheetId="7" r:id="rId7"/>
    <sheet name="MED-Ch.D." sheetId="8" r:id="rId8"/>
    <sheet name="L-D.C" sheetId="9" r:id="rId9"/>
    <sheet name="MED-D.C." sheetId="10" r:id="rId10"/>
    <sheet name="CIRC POS" sheetId="11" r:id="rId11"/>
    <sheet name="ACT. VENTAS" sheetId="12" r:id="rId12"/>
  </sheets>
  <definedNames>
    <definedName name="_xlnm.Print_Area" localSheetId="0">'PPA'!$A$1:$G$36</definedName>
  </definedNames>
  <calcPr fullCalcOnLoad="1"/>
</workbook>
</file>

<file path=xl/comments10.xml><?xml version="1.0" encoding="utf-8"?>
<comments xmlns="http://schemas.openxmlformats.org/spreadsheetml/2006/main">
  <authors>
    <author>ESTUDIO CASALS</author>
  </authors>
  <commentList>
    <comment ref="E22" authorId="0">
      <text>
        <r>
          <rPr>
            <b/>
            <sz val="8"/>
            <rFont val="Tahoma"/>
            <family val="0"/>
          </rPr>
          <t>SURGE DEL SALDO CONTABLE ANTES DE ESTA MEDICION + 75,95 omitido antes de cierre</t>
        </r>
      </text>
    </comment>
  </commentList>
</comments>
</file>

<file path=xl/comments6.xml><?xml version="1.0" encoding="utf-8"?>
<comments xmlns="http://schemas.openxmlformats.org/spreadsheetml/2006/main">
  <authors>
    <author>ESTUDIO CASALS</author>
  </authors>
  <commentList>
    <comment ref="E29" authorId="0">
      <text>
        <r>
          <rPr>
            <b/>
            <sz val="8"/>
            <rFont val="Tahoma"/>
            <family val="0"/>
          </rPr>
          <t>SURGE DEL SALDO CONTABLE ANTES DE ESTA MEDICION</t>
        </r>
      </text>
    </comment>
  </commentList>
</comments>
</file>

<file path=xl/comments8.xml><?xml version="1.0" encoding="utf-8"?>
<comments xmlns="http://schemas.openxmlformats.org/spreadsheetml/2006/main">
  <authors>
    <author>ESTUDIO CASALS</author>
  </authors>
  <commentList>
    <comment ref="E26" authorId="0">
      <text>
        <r>
          <rPr>
            <b/>
            <sz val="8"/>
            <rFont val="Tahoma"/>
            <family val="0"/>
          </rPr>
          <t>SURGE DEL SALDO CONTABLE ANTES DE ESTA MEDICION</t>
        </r>
      </text>
    </comment>
  </commentList>
</comments>
</file>

<file path=xl/sharedStrings.xml><?xml version="1.0" encoding="utf-8"?>
<sst xmlns="http://schemas.openxmlformats.org/spreadsheetml/2006/main" count="540" uniqueCount="249">
  <si>
    <t>UCC AUDITORES</t>
  </si>
  <si>
    <t>IMPORTE</t>
  </si>
  <si>
    <t>TOTALES</t>
  </si>
  <si>
    <t xml:space="preserve">FECHA: </t>
  </si>
  <si>
    <t>……………………………….</t>
  </si>
  <si>
    <t>HORA:</t>
  </si>
  <si>
    <t>LUGAR:</t>
  </si>
  <si>
    <t>AJUSTES</t>
  </si>
  <si>
    <t>CUENTA</t>
  </si>
  <si>
    <t>IMPORTE E. CONTABLES</t>
  </si>
  <si>
    <t>CORRIENTE</t>
  </si>
  <si>
    <t>NO CORRIENTE</t>
  </si>
  <si>
    <t>NUMERO</t>
  </si>
  <si>
    <t>ORIGEN</t>
  </si>
  <si>
    <t>OBSERVACIONES</t>
  </si>
  <si>
    <t>LOS VALORES ANTES INDICADO SON LOS ÚNICOS A MI CARGO, SE RECONTARON EN MI PRESENCIA Y FUERON DEVUELTOS INTACTOS</t>
  </si>
  <si>
    <t>CREDITOS</t>
  </si>
  <si>
    <t>C</t>
  </si>
  <si>
    <t>C2</t>
  </si>
  <si>
    <t>ARQUEO DE CREDITOS</t>
  </si>
  <si>
    <t>VENCIMIENTO</t>
  </si>
  <si>
    <t>FIRMANTE</t>
  </si>
  <si>
    <t>FECHA EMISION</t>
  </si>
  <si>
    <t>DOCUMENTOS A COBRAR</t>
  </si>
  <si>
    <t>DOCUMENTOS DESCONTADOS</t>
  </si>
  <si>
    <t>C3</t>
  </si>
  <si>
    <t>RESULTADO CIRCULARIZACIONES POSITIVAS</t>
  </si>
  <si>
    <t>N.</t>
  </si>
  <si>
    <t>CLIENTE</t>
  </si>
  <si>
    <t>CONFIRMARON</t>
  </si>
  <si>
    <t>OBSERVARON</t>
  </si>
  <si>
    <t>NO RESPONDIERON</t>
  </si>
  <si>
    <t>RESUMEN DEL RESULTADO DE LA CIRCULARIZACION</t>
  </si>
  <si>
    <t>% SOBRE EL TOTAL DEL IMPORTE</t>
  </si>
  <si>
    <t>CANTIDAD DE CLIENTES</t>
  </si>
  <si>
    <t>TOTAL DE CLIENTES</t>
  </si>
  <si>
    <t>RECIB. SIN OBSERVAC.</t>
  </si>
  <si>
    <t>RECIB. CON OBSERVAC.</t>
  </si>
  <si>
    <t>% S/TOT. CONFIRMAC REQUERIDAS</t>
  </si>
  <si>
    <t>DETERMINACION DE VALOR ACTUAL Y LOS INTERESES CONTENIDOS EN EL VALOR AL CIERRE</t>
  </si>
  <si>
    <t>CUENTAS POR COBRAR</t>
  </si>
  <si>
    <t>CUENTA: Deudores por ventas</t>
  </si>
  <si>
    <t>FECHA CIERRE (DD-MM-AA) .......</t>
  </si>
  <si>
    <t>CTA.</t>
  </si>
  <si>
    <t>RAZON SOCIAL</t>
  </si>
  <si>
    <t>COMPROBANTE</t>
  </si>
  <si>
    <t>IMPORTE C/INTERESES</t>
  </si>
  <si>
    <t>F.DE VENC.</t>
  </si>
  <si>
    <t>INT%</t>
  </si>
  <si>
    <t>DIAS PARA</t>
  </si>
  <si>
    <t xml:space="preserve">VALOR </t>
  </si>
  <si>
    <t>VALOR</t>
  </si>
  <si>
    <t>INT. A DEDUC.</t>
  </si>
  <si>
    <t>DD-MM-AA</t>
  </si>
  <si>
    <t>MENS.</t>
  </si>
  <si>
    <t>VENCER</t>
  </si>
  <si>
    <t>FUTURO</t>
  </si>
  <si>
    <t>ACTUAL</t>
  </si>
  <si>
    <t>DEL VAL.FUT</t>
  </si>
  <si>
    <t>T</t>
  </si>
  <si>
    <t>VALOR FUTURO DE LA CUENTA</t>
  </si>
  <si>
    <t>menos MEDICION AL CIERRE CONFORME A N.C.V.</t>
  </si>
  <si>
    <t>INT. A DEVENG. INCLUIDOS EN EL V. F.</t>
  </si>
  <si>
    <t>menos INT. A DEV. CONTABILIZADOS.</t>
  </si>
  <si>
    <t>VARIACION EN INT. A DEV. A REG.</t>
  </si>
  <si>
    <t>IMAGINATE S.R.L.</t>
  </si>
  <si>
    <t>DEUDORES POR VENTA</t>
  </si>
  <si>
    <t>EMPRESA: IMAGINATE SRL</t>
  </si>
  <si>
    <t>CIERRE EJERCICIO:31/12/04</t>
  </si>
  <si>
    <t>CUENTA: CHEQUES PAGO DIFERIDO A COBRAR</t>
  </si>
  <si>
    <t>CHEQUES PAGO DIFERIDO A COBRAR</t>
  </si>
  <si>
    <t>CUENTA: DOCUMENTOS A COBRAR</t>
  </si>
  <si>
    <t>LISTADOS AL 31/12/2004 elaborado por la empresa</t>
  </si>
  <si>
    <t>CH. 589 BUCI</t>
  </si>
  <si>
    <t>SALSIPUEDES SRL</t>
  </si>
  <si>
    <t>CAMINO AL CIELO SRL</t>
  </si>
  <si>
    <t>CURETA SA</t>
  </si>
  <si>
    <t>CH. 678 RIO</t>
  </si>
  <si>
    <t>CH. 693 NAC.</t>
  </si>
  <si>
    <t>CH. 694 NAC.</t>
  </si>
  <si>
    <t>CH. 695 NAC.</t>
  </si>
  <si>
    <t>CLINI CUCHA SCA</t>
  </si>
  <si>
    <t>CH. 987 RIO</t>
  </si>
  <si>
    <t>CLINICA DE FACTURA SA</t>
  </si>
  <si>
    <t>F. A1-0000785</t>
  </si>
  <si>
    <t>F. A1-0000789</t>
  </si>
  <si>
    <t>F. A1-0000900</t>
  </si>
  <si>
    <t>F. A1-0000901</t>
  </si>
  <si>
    <t>F. A1-0000908</t>
  </si>
  <si>
    <t>F. A1-0000786</t>
  </si>
  <si>
    <t>F. A1-0000909</t>
  </si>
  <si>
    <t>F. A1-0000910</t>
  </si>
  <si>
    <t>DOC. 19/04</t>
  </si>
  <si>
    <t>DOC 20/04</t>
  </si>
  <si>
    <t>F. A1-0000239</t>
  </si>
  <si>
    <t>MEDIFUE S.R.L. (CONVOCAT. SE DECIDIO NO VERIFICAR EL CREDITO EN EL CONCURSO)</t>
  </si>
  <si>
    <t>DIAGNOSTIC-IMAGEN S.A.</t>
  </si>
  <si>
    <t>RAPIMAGEN S.C.S.</t>
  </si>
  <si>
    <t>REGISTRAR INCOBRABILIDAD</t>
  </si>
  <si>
    <t>DEUDORES INCOBRABLES</t>
  </si>
  <si>
    <t>DEUDORES POR VENTAS</t>
  </si>
  <si>
    <t>DEBE IMPUTARSE A ANT. DE CLIENTES Y REVERTIR LA REGISTRACION DE LA VENTA</t>
  </si>
  <si>
    <t>VENTAS</t>
  </si>
  <si>
    <t>ANTICIPO DE CLIENTES</t>
  </si>
  <si>
    <t>INT-S/ACTIVOS A DEVENGAR-DOC. A COBRAR-</t>
  </si>
  <si>
    <t>VENTA NO REGISTRADA INCLUYE 75,65 DE INT A DEVENGAR</t>
  </si>
  <si>
    <t>TOTAL</t>
  </si>
  <si>
    <t>DOCUMENTO NO CONTABILIZADO</t>
  </si>
  <si>
    <t>SALDO CONTABLE AL 31/12/04</t>
  </si>
  <si>
    <t>NO CONTABILIZADO</t>
  </si>
  <si>
    <t>DEUDORES POR VTA.</t>
  </si>
  <si>
    <t>CH. DE PAGO DIFERIDO A COBRAR</t>
  </si>
  <si>
    <t>INT.S/ACT. A DEVENGAR- DS. POR VTA-</t>
  </si>
  <si>
    <t>INT.S/ACT. A DEVENGAR- CH. P/DIF A COBR-</t>
  </si>
  <si>
    <t>INT.S/ACT. A DEVENGAR- DOC. A COBR-</t>
  </si>
  <si>
    <t>A2</t>
  </si>
  <si>
    <t>F. A1-0000903</t>
  </si>
  <si>
    <t>C1</t>
  </si>
  <si>
    <t>C4</t>
  </si>
  <si>
    <t>C5</t>
  </si>
  <si>
    <t>C6</t>
  </si>
  <si>
    <t>C7</t>
  </si>
  <si>
    <t>C8</t>
  </si>
  <si>
    <t>A2/C3</t>
  </si>
  <si>
    <t>COMPROB.</t>
  </si>
  <si>
    <t>ya cancelado con el Ch. Nº 123 c/Banco Río (Recibo Nº 1732 del 31/12)</t>
  </si>
  <si>
    <t>09/01/05 envió por correo Ch. 76567 c/BANEX por $ 4.500</t>
  </si>
  <si>
    <t>EMPRESA: IMAGINATE S.R.L.</t>
  </si>
  <si>
    <t>CIERRE EJERCICIO: 31/12/2004</t>
  </si>
  <si>
    <t>CIERRE EJERCICIO:31/12/2004</t>
  </si>
  <si>
    <t>SECTOR</t>
  </si>
  <si>
    <t>FECHA</t>
  </si>
  <si>
    <t>TESORERIA</t>
  </si>
  <si>
    <t>ULTIMO RECIBO EMITIDO</t>
  </si>
  <si>
    <t>EXTENDIDO A:</t>
  </si>
  <si>
    <t>CORTE DOCUMENTACION</t>
  </si>
  <si>
    <t>ULTIMA FACTURA</t>
  </si>
  <si>
    <t>ULTIMO REMITO</t>
  </si>
  <si>
    <t>ULTIMA NOTA DE CREDITO</t>
  </si>
  <si>
    <t>ULTIMA NOTA DE DEBITO</t>
  </si>
  <si>
    <t>R 1-0000840</t>
  </si>
  <si>
    <t>NC  A 1-00000532</t>
  </si>
  <si>
    <t>ND. A1-0000620</t>
  </si>
  <si>
    <t>ADMINISTRAC</t>
  </si>
  <si>
    <t>DESPACHO</t>
  </si>
  <si>
    <t>ENVIO A / SEGÚN F.</t>
  </si>
  <si>
    <t>XXXXX</t>
  </si>
  <si>
    <t>XXX</t>
  </si>
  <si>
    <t>AAA</t>
  </si>
  <si>
    <t>MMM</t>
  </si>
  <si>
    <t>XXXXX / F. A1-0000910</t>
  </si>
  <si>
    <t>C9</t>
  </si>
  <si>
    <t>A SER DESCONTADO</t>
  </si>
  <si>
    <t>COBRANZA NO CONTABILIZADA. AUDITORIA CONTABILIZO EN CAJA Y BANCOS</t>
  </si>
  <si>
    <t>(1)</t>
  </si>
  <si>
    <t>CONSIDERADO INCOBRABLE POR AUDITORIA</t>
  </si>
  <si>
    <t>(2)</t>
  </si>
  <si>
    <t>COBRANZA NO CONTABILIZADA (CONTABILIZO AUDITORIA EN CYB)</t>
  </si>
  <si>
    <t>CH. CONTAB. EN F. A DEPOSITAR (REIMPUT. AUDIT. EN CYB)</t>
  </si>
  <si>
    <r>
      <t xml:space="preserve">DIAGNOSTIC-IMAGEN S.A. </t>
    </r>
    <r>
      <rPr>
        <b/>
        <sz val="9"/>
        <rFont val="Arial"/>
        <family val="2"/>
      </rPr>
      <t>(1)</t>
    </r>
  </si>
  <si>
    <t>SE DESCUENTA CON TASA DE DESCUENTO B.R.</t>
  </si>
  <si>
    <t>MES</t>
  </si>
  <si>
    <t>COEFIC</t>
  </si>
  <si>
    <t>NOMINAL</t>
  </si>
  <si>
    <t>AJUSTADO</t>
  </si>
  <si>
    <t>ACTUALIZAC</t>
  </si>
  <si>
    <t>REEXP. DE LAS VENTAS</t>
  </si>
  <si>
    <t>RFT</t>
  </si>
  <si>
    <t>SALDO ANTES DE REEXPRESION</t>
  </si>
  <si>
    <t>VENTA OMITIDA</t>
  </si>
  <si>
    <t>VENTA ANULADA</t>
  </si>
  <si>
    <t>SALDO SEGÚN CONTABILIDAD</t>
  </si>
  <si>
    <t>C5/C7/C9/</t>
  </si>
  <si>
    <t>CUENTA: VENTAS</t>
  </si>
  <si>
    <t>LA IMPUTACION DEL CH. DE PAGO DIFERIDO SE REALIZO EN C y B</t>
  </si>
  <si>
    <t>SALDO CIERRE ANTERIOR 31/12/2003</t>
  </si>
  <si>
    <t>SALDO AL CIERRE 31/12/2004</t>
  </si>
  <si>
    <t>VIENE DE ARQUEO DE FONDOS A DEPOSITAR</t>
  </si>
  <si>
    <t>COBRADO Y NO CONTABILIZADO.</t>
  </si>
  <si>
    <t>DEL VAL.FUT (INTERES A DEVENGAR)</t>
  </si>
  <si>
    <t>(1) NO FIGURAN EN EL CUADRO DE DS X VTA</t>
  </si>
  <si>
    <t>(2) NO FIGURAN EN EL CUADRO DE DS X VTA</t>
  </si>
  <si>
    <t>LLEVAR A HOJA LLAVE C</t>
  </si>
  <si>
    <t>MAYOR DE AJUSTES</t>
  </si>
  <si>
    <t>790          (A-2)</t>
  </si>
  <si>
    <t>400          (C-3)</t>
  </si>
  <si>
    <t>Hoja lave C</t>
  </si>
  <si>
    <t>SALSIPUEDES SRL (1)</t>
  </si>
  <si>
    <t>REGISTRACION REALIZADA POR LA EMPRESA:</t>
  </si>
  <si>
    <t>VENTA:</t>
  </si>
  <si>
    <t>FONDOS A DEPOSTIAR</t>
  </si>
  <si>
    <t>AJUSTE EN CYBCOS</t>
  </si>
  <si>
    <t>A-2</t>
  </si>
  <si>
    <t>CH. PAGO DIF A COBRAR</t>
  </si>
  <si>
    <t>AJUSTE DE AUDITORIA= DEBE IMPUTARSE A ANT. DE CLIENTES Y REVERTIR LA REGISTRACION DE LA VENTA</t>
  </si>
  <si>
    <t xml:space="preserve">             VENTAS</t>
  </si>
  <si>
    <t>139095          (C-10)</t>
  </si>
  <si>
    <t>2924,35         (C-7)</t>
  </si>
  <si>
    <t>1100  (C-5)</t>
  </si>
  <si>
    <t>INTERESES A DEVENGAR</t>
  </si>
  <si>
    <t>386,07 (C-7)</t>
  </si>
  <si>
    <t xml:space="preserve">   75,65   (C-7)</t>
  </si>
  <si>
    <t>CHEQUES DE PAGO DIFERIDO A COBRAR</t>
  </si>
  <si>
    <t>INCLUYE VENTA OMITIDA $2924,35</t>
  </si>
  <si>
    <t>INCLUYE ANULACION DE VENTAS $1100,00</t>
  </si>
  <si>
    <t>Programa de Procedimientos de Auditoria</t>
  </si>
  <si>
    <t>Fecha inicio: 01/01/2004</t>
  </si>
  <si>
    <t>Fecha cierre: 31/12/2004</t>
  </si>
  <si>
    <t>Tarea</t>
  </si>
  <si>
    <t>Descripcion de la tarea</t>
  </si>
  <si>
    <t>Auditor a/cargo</t>
  </si>
  <si>
    <t>Horas</t>
  </si>
  <si>
    <t>Hecho por</t>
  </si>
  <si>
    <t>Pres</t>
  </si>
  <si>
    <t>Reales</t>
  </si>
  <si>
    <t>Fecha</t>
  </si>
  <si>
    <t>Firma</t>
  </si>
  <si>
    <t>VISITA PRELIMINAR</t>
  </si>
  <si>
    <t>Legajo Permanente.</t>
  </si>
  <si>
    <t>Encargado</t>
  </si>
  <si>
    <t>El Encargado</t>
  </si>
  <si>
    <t>CIERRE DEL EJERCICIO (31/12)</t>
  </si>
  <si>
    <t>Legajo Periodico</t>
  </si>
  <si>
    <t>Deudores por ventas:</t>
  </si>
  <si>
    <t>Controlado suma de listado de deudores en cuenta corriente con mayor.</t>
  </si>
  <si>
    <t>Efectuado control de débitos y créditos con comprobantes respectivos (muestra).</t>
  </si>
  <si>
    <t>Recómputo en fichas de clientes en muestra significativa.</t>
  </si>
  <si>
    <t>Circularización positiva de saldos de los clientes más relevantes.</t>
  </si>
  <si>
    <t>Medición de los deudores por ventas conforme a normas contables vigentes.</t>
  </si>
  <si>
    <t>Control de razonabilidad e imputación de incobrabilidades.</t>
  </si>
  <si>
    <t>Cheque de pago diferido a cobrar:</t>
  </si>
  <si>
    <t>Confrontado saldo deudor en cuentas corrientes con fichas de clientes.</t>
  </si>
  <si>
    <t>Arqueo de los cheques de pago diferido a cobrar en cartera al cierre del ejercicio.</t>
  </si>
  <si>
    <t>Confrontado de listado de cheques de pago diferido a cobrar con la cuenta del mayor general.</t>
  </si>
  <si>
    <t>Circularización positiva directa a lo clientes más significativos.</t>
  </si>
  <si>
    <t>Verificación del posterior depósito de los cheques de pago diferido.</t>
  </si>
  <si>
    <t>Documentos a cobrar:</t>
  </si>
  <si>
    <t>Arqueo de los documentos a cobrar en cartera al cierre del ejercicio.</t>
  </si>
  <si>
    <t>Confrontado de listado de documentos a cobrar con la cuenta del mayor general.</t>
  </si>
  <si>
    <t>Solicitud de certificación bancaria de documentos descontados.</t>
  </si>
  <si>
    <t>Confirmación de descuentos de documentos en existencia al cierre, realizadas con posterioridad al mismo.</t>
  </si>
  <si>
    <t>Ventas:</t>
  </si>
  <si>
    <t>Pruebas de funcionamiento</t>
  </si>
  <si>
    <t>Registración ajuste de auditoría por diferencias u omisiones.</t>
  </si>
  <si>
    <t>Reexpresión por CPAM de la cuenta ventas.</t>
  </si>
  <si>
    <t>RUBRO: CREDITOS y VENTAS</t>
  </si>
  <si>
    <t>Firma de responsable</t>
  </si>
  <si>
    <t>Hoja llave C</t>
  </si>
  <si>
    <t>C0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</si>
</sst>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dddd\,\ dd&quot; de &quot;mmmm&quot; de &quot;yyyy"/>
    <numFmt numFmtId="173" formatCode="dd/mm/yy;@"/>
    <numFmt numFmtId="174" formatCode="0.0"/>
    <numFmt numFmtId="175" formatCode="d\-m\-yyyy"/>
    <numFmt numFmtId="176" formatCode="#,##0.00_);\(#,##0.00\)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 * #,##0_ ;_ * \-#,##0_ ;_ * &quot;-&quot;??_ ;_ @_ 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7"/>
      <color indexed="10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1"/>
      <name val="Arial"/>
      <family val="0"/>
    </font>
    <font>
      <b/>
      <sz val="12"/>
      <color indexed="10"/>
      <name val="Arial"/>
      <family val="2"/>
    </font>
    <font>
      <b/>
      <sz val="15"/>
      <color indexed="10"/>
      <name val="Berlin Sans FB"/>
      <family val="2"/>
    </font>
    <font>
      <sz val="10"/>
      <name val="Berlin Sans FB"/>
      <family val="2"/>
    </font>
    <font>
      <b/>
      <sz val="12"/>
      <name val="Arial"/>
      <family val="2"/>
    </font>
    <font>
      <b/>
      <sz val="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5"/>
      <name val="Arial"/>
      <family val="0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4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7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>
      <alignment/>
    </xf>
    <xf numFmtId="176" fontId="9" fillId="0" borderId="2" xfId="0" applyNumberFormat="1" applyFont="1" applyFill="1" applyBorder="1" applyAlignment="1" applyProtection="1">
      <alignment/>
      <protection locked="0"/>
    </xf>
    <xf numFmtId="176" fontId="1" fillId="0" borderId="15" xfId="0" applyNumberFormat="1" applyFont="1" applyFill="1" applyBorder="1" applyAlignment="1" applyProtection="1">
      <alignment/>
      <protection locked="0"/>
    </xf>
    <xf numFmtId="176" fontId="1" fillId="0" borderId="2" xfId="0" applyNumberFormat="1" applyFont="1" applyFill="1" applyBorder="1" applyAlignment="1" applyProtection="1">
      <alignment/>
      <protection locked="0"/>
    </xf>
    <xf numFmtId="171" fontId="1" fillId="0" borderId="2" xfId="0" applyNumberFormat="1" applyFont="1" applyFill="1" applyBorder="1" applyAlignment="1" applyProtection="1">
      <alignment/>
      <protection locked="0"/>
    </xf>
    <xf numFmtId="0" fontId="9" fillId="0" borderId="2" xfId="0" applyFont="1" applyFill="1" applyBorder="1" applyAlignment="1" applyProtection="1">
      <alignment/>
      <protection/>
    </xf>
    <xf numFmtId="175" fontId="1" fillId="0" borderId="2" xfId="0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1" fillId="0" borderId="1" xfId="0" applyFont="1" applyBorder="1" applyAlignment="1">
      <alignment/>
    </xf>
    <xf numFmtId="0" fontId="10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 applyProtection="1">
      <alignment/>
      <protection locked="0"/>
    </xf>
    <xf numFmtId="176" fontId="10" fillId="0" borderId="2" xfId="0" applyNumberFormat="1" applyFont="1" applyFill="1" applyBorder="1" applyAlignment="1" applyProtection="1">
      <alignment/>
      <protection locked="0"/>
    </xf>
    <xf numFmtId="14" fontId="0" fillId="0" borderId="1" xfId="0" applyNumberFormat="1" applyBorder="1" applyAlignment="1">
      <alignment/>
    </xf>
    <xf numFmtId="171" fontId="0" fillId="0" borderId="8" xfId="0" applyNumberFormat="1" applyBorder="1" applyAlignment="1">
      <alignment/>
    </xf>
    <xf numFmtId="171" fontId="0" fillId="0" borderId="1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10" fillId="0" borderId="13" xfId="0" applyNumberFormat="1" applyFont="1" applyBorder="1" applyAlignment="1">
      <alignment vertical="top" wrapText="1"/>
    </xf>
    <xf numFmtId="171" fontId="0" fillId="0" borderId="6" xfId="0" applyNumberFormat="1" applyBorder="1" applyAlignment="1">
      <alignment/>
    </xf>
    <xf numFmtId="171" fontId="0" fillId="0" borderId="4" xfId="0" applyNumberFormat="1" applyBorder="1" applyAlignment="1">
      <alignment/>
    </xf>
    <xf numFmtId="171" fontId="0" fillId="0" borderId="0" xfId="0" applyNumberFormat="1" applyAlignment="1">
      <alignment/>
    </xf>
    <xf numFmtId="0" fontId="10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176" fontId="11" fillId="0" borderId="1" xfId="0" applyNumberFormat="1" applyFont="1" applyFill="1" applyBorder="1" applyAlignment="1" applyProtection="1">
      <alignment horizontal="left"/>
      <protection locked="0"/>
    </xf>
    <xf numFmtId="175" fontId="11" fillId="0" borderId="1" xfId="0" applyNumberFormat="1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left"/>
      <protection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76" fontId="11" fillId="0" borderId="1" xfId="0" applyNumberFormat="1" applyFont="1" applyFill="1" applyBorder="1" applyAlignment="1" applyProtection="1">
      <alignment horizontal="right"/>
      <protection locked="0"/>
    </xf>
    <xf numFmtId="171" fontId="20" fillId="0" borderId="11" xfId="0" applyNumberFormat="1" applyFont="1" applyBorder="1" applyAlignment="1">
      <alignment horizontal="center" vertical="top" wrapText="1"/>
    </xf>
    <xf numFmtId="171" fontId="11" fillId="0" borderId="1" xfId="0" applyNumberFormat="1" applyFont="1" applyFill="1" applyBorder="1" applyAlignment="1" applyProtection="1">
      <alignment horizontal="left"/>
      <protection locked="0"/>
    </xf>
    <xf numFmtId="171" fontId="0" fillId="0" borderId="11" xfId="0" applyNumberFormat="1" applyBorder="1" applyAlignment="1">
      <alignment/>
    </xf>
    <xf numFmtId="176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21" fillId="0" borderId="1" xfId="0" applyFont="1" applyFill="1" applyBorder="1" applyAlignment="1">
      <alignment horizontal="left"/>
    </xf>
    <xf numFmtId="176" fontId="21" fillId="0" borderId="1" xfId="0" applyNumberFormat="1" applyFont="1" applyFill="1" applyBorder="1" applyAlignment="1" applyProtection="1">
      <alignment horizontal="right"/>
      <protection locked="0"/>
    </xf>
    <xf numFmtId="175" fontId="21" fillId="0" borderId="1" xfId="0" applyNumberFormat="1" applyFont="1" applyFill="1" applyBorder="1" applyAlignment="1" applyProtection="1">
      <alignment horizontal="left"/>
      <protection locked="0"/>
    </xf>
    <xf numFmtId="171" fontId="21" fillId="0" borderId="1" xfId="0" applyNumberFormat="1" applyFont="1" applyFill="1" applyBorder="1" applyAlignment="1" applyProtection="1">
      <alignment horizontal="left"/>
      <protection locked="0"/>
    </xf>
    <xf numFmtId="176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171" fontId="1" fillId="0" borderId="1" xfId="0" applyNumberFormat="1" applyFont="1" applyBorder="1" applyAlignment="1">
      <alignment horizontal="center" vertical="top" wrapText="1"/>
    </xf>
    <xf numFmtId="171" fontId="0" fillId="0" borderId="0" xfId="0" applyNumberFormat="1" applyBorder="1" applyAlignment="1">
      <alignment vertical="top"/>
    </xf>
    <xf numFmtId="0" fontId="0" fillId="0" borderId="12" xfId="0" applyBorder="1" applyAlignment="1">
      <alignment/>
    </xf>
    <xf numFmtId="171" fontId="26" fillId="0" borderId="1" xfId="0" applyNumberFormat="1" applyFont="1" applyFill="1" applyBorder="1" applyAlignment="1" applyProtection="1">
      <alignment horizontal="left"/>
      <protection locked="0"/>
    </xf>
    <xf numFmtId="171" fontId="27" fillId="0" borderId="1" xfId="0" applyNumberFormat="1" applyFont="1" applyFill="1" applyBorder="1" applyAlignment="1">
      <alignment/>
    </xf>
    <xf numFmtId="171" fontId="25" fillId="2" borderId="1" xfId="0" applyNumberFormat="1" applyFont="1" applyFill="1" applyBorder="1" applyAlignment="1" applyProtection="1">
      <alignment horizontal="left"/>
      <protection locked="0"/>
    </xf>
    <xf numFmtId="0" fontId="8" fillId="0" borderId="7" xfId="0" applyFont="1" applyBorder="1" applyAlignment="1">
      <alignment/>
    </xf>
    <xf numFmtId="171" fontId="18" fillId="2" borderId="6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14" fontId="1" fillId="0" borderId="1" xfId="0" applyNumberFormat="1" applyFont="1" applyBorder="1" applyAlignment="1">
      <alignment/>
    </xf>
    <xf numFmtId="171" fontId="28" fillId="0" borderId="1" xfId="0" applyNumberFormat="1" applyFont="1" applyBorder="1" applyAlignment="1">
      <alignment/>
    </xf>
    <xf numFmtId="0" fontId="28" fillId="0" borderId="0" xfId="0" applyFont="1" applyAlignment="1">
      <alignment/>
    </xf>
    <xf numFmtId="171" fontId="1" fillId="3" borderId="1" xfId="0" applyNumberFormat="1" applyFont="1" applyFill="1" applyBorder="1" applyAlignment="1">
      <alignment/>
    </xf>
    <xf numFmtId="171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 vertical="top" shrinkToFit="1"/>
    </xf>
    <xf numFmtId="17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1" fontId="28" fillId="0" borderId="1" xfId="0" applyNumberFormat="1" applyFont="1" applyBorder="1" applyAlignment="1">
      <alignment horizontal="center"/>
    </xf>
    <xf numFmtId="0" fontId="23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1" xfId="0" applyFont="1" applyBorder="1" applyAlignment="1">
      <alignment horizontal="justify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171" fontId="18" fillId="0" borderId="0" xfId="0" applyNumberFormat="1" applyFont="1" applyFill="1" applyBorder="1" applyAlignment="1">
      <alignment/>
    </xf>
    <xf numFmtId="171" fontId="18" fillId="2" borderId="1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0" fillId="0" borderId="7" xfId="0" applyBorder="1" applyAlignment="1">
      <alignment horizontal="center" vertical="justify"/>
    </xf>
    <xf numFmtId="0" fontId="33" fillId="0" borderId="2" xfId="0" applyFont="1" applyFill="1" applyBorder="1" applyAlignment="1">
      <alignment/>
    </xf>
    <xf numFmtId="176" fontId="33" fillId="0" borderId="2" xfId="0" applyNumberFormat="1" applyFont="1" applyFill="1" applyBorder="1" applyAlignment="1" applyProtection="1">
      <alignment/>
      <protection locked="0"/>
    </xf>
    <xf numFmtId="175" fontId="33" fillId="0" borderId="2" xfId="0" applyNumberFormat="1" applyFont="1" applyFill="1" applyBorder="1" applyAlignment="1" applyProtection="1">
      <alignment/>
      <protection locked="0"/>
    </xf>
    <xf numFmtId="171" fontId="33" fillId="0" borderId="2" xfId="0" applyNumberFormat="1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>
      <alignment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2" xfId="0" applyFont="1" applyFill="1" applyBorder="1" applyAlignment="1" applyProtection="1">
      <alignment/>
      <protection/>
    </xf>
    <xf numFmtId="1" fontId="10" fillId="0" borderId="2" xfId="0" applyNumberFormat="1" applyFont="1" applyFill="1" applyBorder="1" applyAlignment="1" applyProtection="1">
      <alignment/>
      <protection/>
    </xf>
    <xf numFmtId="176" fontId="10" fillId="0" borderId="2" xfId="0" applyNumberFormat="1" applyFont="1" applyFill="1" applyBorder="1" applyAlignment="1" applyProtection="1">
      <alignment/>
      <protection/>
    </xf>
    <xf numFmtId="176" fontId="10" fillId="0" borderId="15" xfId="0" applyNumberFormat="1" applyFont="1" applyFill="1" applyBorder="1" applyAlignment="1" applyProtection="1">
      <alignment/>
      <protection/>
    </xf>
    <xf numFmtId="171" fontId="10" fillId="0" borderId="2" xfId="0" applyNumberFormat="1" applyFont="1" applyFill="1" applyBorder="1" applyAlignment="1" applyProtection="1">
      <alignment/>
      <protection/>
    </xf>
    <xf numFmtId="171" fontId="10" fillId="0" borderId="15" xfId="0" applyNumberFormat="1" applyFont="1" applyFill="1" applyBorder="1" applyAlignment="1" applyProtection="1">
      <alignment/>
      <protection/>
    </xf>
    <xf numFmtId="0" fontId="10" fillId="0" borderId="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76" fontId="10" fillId="0" borderId="20" xfId="0" applyNumberFormat="1" applyFont="1" applyFill="1" applyBorder="1" applyAlignment="1" applyProtection="1">
      <alignment/>
      <protection locked="0"/>
    </xf>
    <xf numFmtId="176" fontId="10" fillId="0" borderId="21" xfId="0" applyNumberFormat="1" applyFont="1" applyFill="1" applyBorder="1" applyAlignment="1" applyProtection="1">
      <alignment/>
      <protection locked="0"/>
    </xf>
    <xf numFmtId="176" fontId="10" fillId="0" borderId="15" xfId="0" applyNumberFormat="1" applyFont="1" applyFill="1" applyBorder="1" applyAlignment="1" applyProtection="1">
      <alignment/>
      <protection locked="0"/>
    </xf>
    <xf numFmtId="171" fontId="10" fillId="0" borderId="2" xfId="0" applyNumberFormat="1" applyFont="1" applyFill="1" applyBorder="1" applyAlignment="1" applyProtection="1">
      <alignment/>
      <protection locked="0"/>
    </xf>
    <xf numFmtId="0" fontId="11" fillId="0" borderId="2" xfId="0" applyFont="1" applyFill="1" applyBorder="1" applyAlignment="1" applyProtection="1">
      <alignment/>
      <protection/>
    </xf>
    <xf numFmtId="175" fontId="10" fillId="0" borderId="2" xfId="0" applyNumberFormat="1" applyFont="1" applyFill="1" applyBorder="1" applyAlignment="1" applyProtection="1">
      <alignment/>
      <protection locked="0"/>
    </xf>
    <xf numFmtId="176" fontId="16" fillId="0" borderId="2" xfId="0" applyNumberFormat="1" applyFont="1" applyFill="1" applyBorder="1" applyAlignment="1" applyProtection="1">
      <alignment/>
      <protection/>
    </xf>
    <xf numFmtId="171" fontId="16" fillId="0" borderId="2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 vertical="justify"/>
      <protection/>
    </xf>
    <xf numFmtId="176" fontId="1" fillId="0" borderId="0" xfId="0" applyNumberFormat="1" applyFont="1" applyFill="1" applyBorder="1" applyAlignment="1" applyProtection="1">
      <alignment/>
      <protection locked="0"/>
    </xf>
    <xf numFmtId="0" fontId="11" fillId="0" borderId="2" xfId="0" applyFont="1" applyFill="1" applyBorder="1" applyAlignment="1" applyProtection="1">
      <alignment wrapText="1"/>
      <protection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176" fontId="10" fillId="0" borderId="1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176" fontId="10" fillId="0" borderId="25" xfId="0" applyNumberFormat="1" applyFont="1" applyFill="1" applyBorder="1" applyAlignment="1">
      <alignment/>
    </xf>
    <xf numFmtId="176" fontId="10" fillId="0" borderId="12" xfId="0" applyNumberFormat="1" applyFont="1" applyFill="1" applyBorder="1" applyAlignment="1">
      <alignment/>
    </xf>
    <xf numFmtId="176" fontId="17" fillId="0" borderId="11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176" fontId="10" fillId="0" borderId="28" xfId="0" applyNumberFormat="1" applyFont="1" applyFill="1" applyBorder="1" applyAlignment="1">
      <alignment/>
    </xf>
    <xf numFmtId="0" fontId="0" fillId="0" borderId="26" xfId="0" applyBorder="1" applyAlignment="1">
      <alignment horizontal="left"/>
    </xf>
    <xf numFmtId="0" fontId="35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33" fillId="0" borderId="2" xfId="0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  <xf numFmtId="0" fontId="20" fillId="0" borderId="17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171" fontId="17" fillId="0" borderId="2" xfId="0" applyNumberFormat="1" applyFont="1" applyFill="1" applyBorder="1" applyAlignment="1" applyProtection="1">
      <alignment/>
      <protection locked="0"/>
    </xf>
    <xf numFmtId="0" fontId="10" fillId="0" borderId="31" xfId="0" applyFont="1" applyFill="1" applyBorder="1" applyAlignment="1">
      <alignment/>
    </xf>
    <xf numFmtId="176" fontId="10" fillId="0" borderId="31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2" fontId="10" fillId="0" borderId="31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176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82" fontId="1" fillId="0" borderId="17" xfId="0" applyNumberFormat="1" applyFont="1" applyFill="1" applyBorder="1" applyAlignment="1">
      <alignment/>
    </xf>
    <xf numFmtId="171" fontId="1" fillId="0" borderId="17" xfId="0" applyNumberFormat="1" applyFont="1" applyFill="1" applyBorder="1" applyAlignment="1">
      <alignment/>
    </xf>
    <xf numFmtId="171" fontId="1" fillId="0" borderId="15" xfId="0" applyNumberFormat="1" applyFont="1" applyFill="1" applyBorder="1" applyAlignment="1" applyProtection="1">
      <alignment horizontal="left"/>
      <protection/>
    </xf>
    <xf numFmtId="171" fontId="1" fillId="0" borderId="32" xfId="0" applyNumberFormat="1" applyFont="1" applyFill="1" applyBorder="1" applyAlignment="1">
      <alignment/>
    </xf>
    <xf numFmtId="171" fontId="1" fillId="0" borderId="0" xfId="0" applyNumberFormat="1" applyFont="1" applyFill="1" applyAlignment="1">
      <alignment/>
    </xf>
    <xf numFmtId="182" fontId="1" fillId="0" borderId="19" xfId="0" applyNumberFormat="1" applyFont="1" applyFill="1" applyBorder="1" applyAlignment="1" applyProtection="1">
      <alignment horizontal="right"/>
      <protection/>
    </xf>
    <xf numFmtId="171" fontId="1" fillId="0" borderId="19" xfId="0" applyNumberFormat="1" applyFont="1" applyFill="1" applyBorder="1" applyAlignment="1" applyProtection="1">
      <alignment horizontal="right"/>
      <protection/>
    </xf>
    <xf numFmtId="171" fontId="1" fillId="0" borderId="2" xfId="0" applyNumberFormat="1" applyFont="1" applyFill="1" applyBorder="1" applyAlignment="1" applyProtection="1">
      <alignment horizontal="left"/>
      <protection/>
    </xf>
    <xf numFmtId="171" fontId="1" fillId="0" borderId="2" xfId="0" applyNumberFormat="1" applyFont="1" applyFill="1" applyBorder="1" applyAlignment="1" applyProtection="1">
      <alignment horizontal="right"/>
      <protection/>
    </xf>
    <xf numFmtId="171" fontId="0" fillId="0" borderId="1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182" fontId="1" fillId="0" borderId="33" xfId="17" applyNumberFormat="1" applyFont="1" applyFill="1" applyBorder="1" applyAlignment="1" applyProtection="1">
      <alignment horizontal="center"/>
      <protection/>
    </xf>
    <xf numFmtId="171" fontId="1" fillId="0" borderId="33" xfId="17" applyNumberFormat="1" applyFont="1" applyFill="1" applyBorder="1" applyAlignment="1" applyProtection="1">
      <alignment horizontal="center"/>
      <protection/>
    </xf>
    <xf numFmtId="171" fontId="1" fillId="0" borderId="34" xfId="0" applyNumberFormat="1" applyFont="1" applyFill="1" applyBorder="1" applyAlignment="1" applyProtection="1">
      <alignment horizontal="center"/>
      <protection/>
    </xf>
    <xf numFmtId="171" fontId="0" fillId="0" borderId="3" xfId="0" applyNumberFormat="1" applyFont="1" applyFill="1" applyBorder="1" applyAlignment="1" applyProtection="1">
      <alignment horizontal="center"/>
      <protection/>
    </xf>
    <xf numFmtId="171" fontId="0" fillId="0" borderId="35" xfId="0" applyNumberFormat="1" applyFont="1" applyFill="1" applyBorder="1" applyAlignment="1">
      <alignment horizontal="center"/>
    </xf>
    <xf numFmtId="182" fontId="1" fillId="0" borderId="19" xfId="17" applyNumberFormat="1" applyFont="1" applyFill="1" applyBorder="1" applyAlignment="1" applyProtection="1">
      <alignment horizontal="center"/>
      <protection/>
    </xf>
    <xf numFmtId="171" fontId="0" fillId="0" borderId="36" xfId="0" applyNumberFormat="1" applyFont="1" applyFill="1" applyBorder="1" applyAlignment="1">
      <alignment horizontal="center"/>
    </xf>
    <xf numFmtId="182" fontId="1" fillId="0" borderId="15" xfId="0" applyNumberFormat="1" applyFont="1" applyFill="1" applyBorder="1" applyAlignment="1" applyProtection="1">
      <alignment horizontal="center"/>
      <protection/>
    </xf>
    <xf numFmtId="171" fontId="1" fillId="0" borderId="32" xfId="0" applyNumberFormat="1" applyFont="1" applyFill="1" applyBorder="1" applyAlignment="1">
      <alignment horizontal="center"/>
    </xf>
    <xf numFmtId="171" fontId="1" fillId="0" borderId="2" xfId="0" applyNumberFormat="1" applyFont="1" applyFill="1" applyBorder="1" applyAlignment="1" applyProtection="1">
      <alignment horizontal="center"/>
      <protection/>
    </xf>
    <xf numFmtId="171" fontId="1" fillId="0" borderId="32" xfId="0" applyNumberFormat="1" applyFont="1" applyFill="1" applyBorder="1" applyAlignment="1" applyProtection="1">
      <alignment horizontal="center"/>
      <protection/>
    </xf>
    <xf numFmtId="171" fontId="0" fillId="0" borderId="32" xfId="0" applyNumberFormat="1" applyFont="1" applyFill="1" applyBorder="1" applyAlignment="1">
      <alignment horizontal="center"/>
    </xf>
    <xf numFmtId="171" fontId="1" fillId="0" borderId="19" xfId="0" applyNumberFormat="1" applyFont="1" applyFill="1" applyBorder="1" applyAlignment="1" applyProtection="1">
      <alignment horizontal="center"/>
      <protection/>
    </xf>
    <xf numFmtId="171" fontId="0" fillId="0" borderId="5" xfId="0" applyNumberFormat="1" applyFont="1" applyFill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10" fillId="4" borderId="17" xfId="0" applyFont="1" applyFill="1" applyBorder="1" applyAlignment="1" applyProtection="1">
      <alignment horizontal="right"/>
      <protection/>
    </xf>
    <xf numFmtId="0" fontId="10" fillId="4" borderId="2" xfId="0" applyFont="1" applyFill="1" applyBorder="1" applyAlignment="1" applyProtection="1">
      <alignment horizontal="centerContinuous" vertical="center"/>
      <protection/>
    </xf>
    <xf numFmtId="0" fontId="10" fillId="4" borderId="17" xfId="0" applyFont="1" applyFill="1" applyBorder="1" applyAlignment="1" applyProtection="1">
      <alignment horizontal="center"/>
      <protection/>
    </xf>
    <xf numFmtId="0" fontId="10" fillId="4" borderId="19" xfId="0" applyFont="1" applyFill="1" applyBorder="1" applyAlignment="1" applyProtection="1">
      <alignment horizontal="right"/>
      <protection/>
    </xf>
    <xf numFmtId="0" fontId="10" fillId="4" borderId="2" xfId="0" applyFont="1" applyFill="1" applyBorder="1" applyAlignment="1" applyProtection="1">
      <alignment horizontal="center"/>
      <protection/>
    </xf>
    <xf numFmtId="0" fontId="10" fillId="4" borderId="19" xfId="0" applyFont="1" applyFill="1" applyBorder="1" applyAlignment="1" applyProtection="1">
      <alignment horizontal="center"/>
      <protection/>
    </xf>
    <xf numFmtId="0" fontId="10" fillId="4" borderId="2" xfId="0" applyFont="1" applyFill="1" applyBorder="1" applyAlignment="1" applyProtection="1">
      <alignment/>
      <protection/>
    </xf>
    <xf numFmtId="176" fontId="16" fillId="4" borderId="15" xfId="0" applyNumberFormat="1" applyFont="1" applyFill="1" applyBorder="1" applyAlignment="1" applyProtection="1">
      <alignment/>
      <protection locked="0"/>
    </xf>
    <xf numFmtId="176" fontId="16" fillId="4" borderId="2" xfId="0" applyNumberFormat="1" applyFont="1" applyFill="1" applyBorder="1" applyAlignment="1" applyProtection="1">
      <alignment/>
      <protection locked="0"/>
    </xf>
    <xf numFmtId="0" fontId="10" fillId="4" borderId="2" xfId="0" applyFont="1" applyFill="1" applyBorder="1" applyAlignment="1">
      <alignment/>
    </xf>
    <xf numFmtId="0" fontId="16" fillId="4" borderId="2" xfId="0" applyFont="1" applyFill="1" applyBorder="1" applyAlignment="1">
      <alignment/>
    </xf>
    <xf numFmtId="175" fontId="16" fillId="4" borderId="2" xfId="0" applyNumberFormat="1" applyFont="1" applyFill="1" applyBorder="1" applyAlignment="1" applyProtection="1">
      <alignment/>
      <protection locked="0"/>
    </xf>
    <xf numFmtId="171" fontId="16" fillId="4" borderId="2" xfId="0" applyNumberFormat="1" applyFont="1" applyFill="1" applyBorder="1" applyAlignment="1" applyProtection="1">
      <alignment/>
      <protection locked="0"/>
    </xf>
    <xf numFmtId="175" fontId="16" fillId="4" borderId="1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176" fontId="10" fillId="0" borderId="37" xfId="0" applyNumberFormat="1" applyFont="1" applyFill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0" fillId="5" borderId="0" xfId="0" applyFill="1" applyAlignment="1">
      <alignment/>
    </xf>
    <xf numFmtId="0" fontId="41" fillId="5" borderId="0" xfId="0" applyFont="1" applyFill="1" applyAlignment="1">
      <alignment/>
    </xf>
    <xf numFmtId="0" fontId="22" fillId="5" borderId="0" xfId="0" applyFont="1" applyFill="1" applyAlignment="1">
      <alignment horizontal="justify" vertical="justify"/>
    </xf>
    <xf numFmtId="0" fontId="22" fillId="5" borderId="1" xfId="0" applyFont="1" applyFill="1" applyBorder="1" applyAlignment="1">
      <alignment/>
    </xf>
    <xf numFmtId="0" fontId="23" fillId="5" borderId="1" xfId="0" applyFont="1" applyFill="1" applyBorder="1" applyAlignment="1">
      <alignment horizontal="center"/>
    </xf>
    <xf numFmtId="14" fontId="38" fillId="5" borderId="1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 vertical="justify"/>
    </xf>
    <xf numFmtId="14" fontId="23" fillId="5" borderId="1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justify" vertical="justify"/>
    </xf>
    <xf numFmtId="0" fontId="39" fillId="5" borderId="1" xfId="0" applyFont="1" applyFill="1" applyBorder="1" applyAlignment="1">
      <alignment/>
    </xf>
    <xf numFmtId="0" fontId="37" fillId="5" borderId="1" xfId="0" applyFont="1" applyFill="1" applyBorder="1" applyAlignment="1">
      <alignment horizontal="justify" vertical="justify"/>
    </xf>
    <xf numFmtId="0" fontId="0" fillId="5" borderId="1" xfId="0" applyFill="1" applyBorder="1" applyAlignment="1">
      <alignment/>
    </xf>
    <xf numFmtId="0" fontId="35" fillId="5" borderId="1" xfId="0" applyFont="1" applyFill="1" applyBorder="1" applyAlignment="1">
      <alignment/>
    </xf>
    <xf numFmtId="2" fontId="35" fillId="5" borderId="1" xfId="0" applyNumberFormat="1" applyFont="1" applyFill="1" applyBorder="1" applyAlignment="1">
      <alignment/>
    </xf>
    <xf numFmtId="171" fontId="35" fillId="5" borderId="1" xfId="0" applyNumberFormat="1" applyFont="1" applyFill="1" applyBorder="1" applyAlignment="1">
      <alignment/>
    </xf>
    <xf numFmtId="0" fontId="35" fillId="5" borderId="0" xfId="0" applyFont="1" applyFill="1" applyBorder="1" applyAlignment="1">
      <alignment/>
    </xf>
    <xf numFmtId="0" fontId="1" fillId="0" borderId="39" xfId="0" applyFont="1" applyBorder="1" applyAlignment="1">
      <alignment vertical="top" wrapText="1"/>
    </xf>
    <xf numFmtId="0" fontId="3" fillId="0" borderId="39" xfId="0" applyFont="1" applyBorder="1" applyAlignment="1">
      <alignment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39" xfId="0" applyBorder="1" applyAlignment="1">
      <alignment/>
    </xf>
    <xf numFmtId="0" fontId="24" fillId="0" borderId="0" xfId="0" applyFont="1" applyBorder="1" applyAlignment="1">
      <alignment/>
    </xf>
    <xf numFmtId="0" fontId="0" fillId="0" borderId="3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4" xfId="0" applyBorder="1" applyAlignment="1">
      <alignment vertical="top"/>
    </xf>
    <xf numFmtId="171" fontId="0" fillId="0" borderId="4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11" fillId="0" borderId="7" xfId="0" applyFont="1" applyBorder="1" applyAlignment="1">
      <alignment horizontal="center" vertical="top" wrapText="1"/>
    </xf>
    <xf numFmtId="171" fontId="30" fillId="0" borderId="7" xfId="0" applyNumberFormat="1" applyFont="1" applyBorder="1" applyAlignment="1">
      <alignment/>
    </xf>
    <xf numFmtId="171" fontId="31" fillId="0" borderId="7" xfId="0" applyNumberFormat="1" applyFont="1" applyBorder="1" applyAlignment="1">
      <alignment/>
    </xf>
    <xf numFmtId="171" fontId="28" fillId="0" borderId="7" xfId="0" applyNumberFormat="1" applyFont="1" applyBorder="1" applyAlignment="1">
      <alignment/>
    </xf>
    <xf numFmtId="171" fontId="0" fillId="3" borderId="7" xfId="0" applyNumberFormat="1" applyFill="1" applyBorder="1" applyAlignment="1">
      <alignment/>
    </xf>
    <xf numFmtId="0" fontId="8" fillId="0" borderId="0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23" fillId="5" borderId="18" xfId="0" applyFont="1" applyFill="1" applyBorder="1" applyAlignment="1">
      <alignment/>
    </xf>
    <xf numFmtId="0" fontId="23" fillId="5" borderId="8" xfId="0" applyFont="1" applyFill="1" applyBorder="1" applyAlignment="1">
      <alignment/>
    </xf>
    <xf numFmtId="0" fontId="23" fillId="5" borderId="41" xfId="0" applyFont="1" applyFill="1" applyBorder="1" applyAlignment="1">
      <alignment/>
    </xf>
    <xf numFmtId="0" fontId="23" fillId="5" borderId="9" xfId="0" applyFont="1" applyFill="1" applyBorder="1" applyAlignment="1">
      <alignment/>
    </xf>
    <xf numFmtId="0" fontId="37" fillId="5" borderId="0" xfId="0" applyFont="1" applyFill="1" applyBorder="1" applyAlignment="1">
      <alignment horizontal="left" indent="2"/>
    </xf>
    <xf numFmtId="0" fontId="23" fillId="5" borderId="0" xfId="0" applyFont="1" applyFill="1" applyBorder="1" applyAlignment="1">
      <alignment/>
    </xf>
    <xf numFmtId="0" fontId="37" fillId="5" borderId="3" xfId="0" applyFont="1" applyFill="1" applyBorder="1" applyAlignment="1">
      <alignment horizontal="left" indent="2"/>
    </xf>
    <xf numFmtId="0" fontId="24" fillId="5" borderId="9" xfId="0" applyFont="1" applyFill="1" applyBorder="1" applyAlignment="1">
      <alignment horizontal="center" vertical="justify"/>
    </xf>
    <xf numFmtId="0" fontId="22" fillId="5" borderId="0" xfId="0" applyFont="1" applyFill="1" applyBorder="1" applyAlignment="1">
      <alignment horizontal="justify" vertical="justify"/>
    </xf>
    <xf numFmtId="0" fontId="38" fillId="5" borderId="0" xfId="0" applyFont="1" applyFill="1" applyBorder="1" applyAlignment="1">
      <alignment horizontal="center" vertical="justify"/>
    </xf>
    <xf numFmtId="0" fontId="23" fillId="5" borderId="0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22" fillId="5" borderId="9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3" fillId="5" borderId="3" xfId="0" applyFont="1" applyFill="1" applyBorder="1" applyAlignment="1">
      <alignment/>
    </xf>
    <xf numFmtId="0" fontId="22" fillId="5" borderId="39" xfId="0" applyFont="1" applyFill="1" applyBorder="1" applyAlignment="1">
      <alignment horizontal="center"/>
    </xf>
    <xf numFmtId="0" fontId="38" fillId="5" borderId="7" xfId="0" applyFont="1" applyFill="1" applyBorder="1" applyAlignment="1">
      <alignment horizontal="center"/>
    </xf>
    <xf numFmtId="0" fontId="23" fillId="5" borderId="7" xfId="0" applyFont="1" applyFill="1" applyBorder="1" applyAlignment="1">
      <alignment horizontal="center"/>
    </xf>
    <xf numFmtId="0" fontId="22" fillId="5" borderId="39" xfId="0" applyFont="1" applyFill="1" applyBorder="1" applyAlignment="1">
      <alignment horizontal="center" vertical="center"/>
    </xf>
    <xf numFmtId="0" fontId="39" fillId="5" borderId="7" xfId="0" applyFon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39" xfId="0" applyFill="1" applyBorder="1" applyAlignment="1">
      <alignment/>
    </xf>
    <xf numFmtId="0" fontId="22" fillId="5" borderId="9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42" fillId="0" borderId="2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9" fillId="0" borderId="2" xfId="0" applyFont="1" applyFill="1" applyBorder="1" applyAlignment="1">
      <alignment/>
    </xf>
    <xf numFmtId="0" fontId="9" fillId="0" borderId="0" xfId="0" applyFont="1" applyFill="1" applyAlignment="1">
      <alignment/>
    </xf>
    <xf numFmtId="0" fontId="43" fillId="0" borderId="2" xfId="0" applyFont="1" applyFill="1" applyBorder="1" applyAlignment="1">
      <alignment horizontal="center"/>
    </xf>
    <xf numFmtId="0" fontId="1" fillId="0" borderId="17" xfId="0" applyFont="1" applyFill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Continuous" vertic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3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75" fontId="1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8" fillId="0" borderId="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justify" vertical="justify"/>
    </xf>
    <xf numFmtId="0" fontId="1" fillId="0" borderId="3" xfId="0" applyFont="1" applyFill="1" applyBorder="1" applyAlignment="1">
      <alignment/>
    </xf>
    <xf numFmtId="0" fontId="10" fillId="0" borderId="17" xfId="0" applyFont="1" applyFill="1" applyBorder="1" applyAlignment="1" applyProtection="1">
      <alignment horizontal="right"/>
      <protection/>
    </xf>
    <xf numFmtId="0" fontId="10" fillId="0" borderId="2" xfId="0" applyFont="1" applyFill="1" applyBorder="1" applyAlignment="1" applyProtection="1">
      <alignment horizontal="centerContinuous" vertical="center"/>
      <protection/>
    </xf>
    <xf numFmtId="0" fontId="10" fillId="0" borderId="19" xfId="0" applyFont="1" applyFill="1" applyBorder="1" applyAlignment="1" applyProtection="1">
      <alignment horizontal="right"/>
      <protection/>
    </xf>
    <xf numFmtId="0" fontId="10" fillId="0" borderId="2" xfId="0" applyFont="1" applyFill="1" applyBorder="1" applyAlignment="1" applyProtection="1">
      <alignment horizontal="center"/>
      <protection/>
    </xf>
    <xf numFmtId="176" fontId="11" fillId="0" borderId="2" xfId="0" applyNumberFormat="1" applyFont="1" applyFill="1" applyBorder="1" applyAlignment="1" applyProtection="1">
      <alignment/>
      <protection locked="0"/>
    </xf>
    <xf numFmtId="176" fontId="16" fillId="0" borderId="15" xfId="0" applyNumberFormat="1" applyFont="1" applyFill="1" applyBorder="1" applyAlignment="1" applyProtection="1">
      <alignment/>
      <protection locked="0"/>
    </xf>
    <xf numFmtId="175" fontId="10" fillId="0" borderId="1" xfId="0" applyNumberFormat="1" applyFont="1" applyFill="1" applyBorder="1" applyAlignment="1" applyProtection="1">
      <alignment/>
      <protection locked="0"/>
    </xf>
    <xf numFmtId="176" fontId="16" fillId="0" borderId="2" xfId="0" applyNumberFormat="1" applyFont="1" applyFill="1" applyBorder="1" applyAlignment="1" applyProtection="1">
      <alignment/>
      <protection locked="0"/>
    </xf>
    <xf numFmtId="0" fontId="16" fillId="0" borderId="2" xfId="0" applyFont="1" applyFill="1" applyBorder="1" applyAlignment="1">
      <alignment/>
    </xf>
    <xf numFmtId="175" fontId="16" fillId="0" borderId="2" xfId="0" applyNumberFormat="1" applyFont="1" applyFill="1" applyBorder="1" applyAlignment="1" applyProtection="1">
      <alignment/>
      <protection locked="0"/>
    </xf>
    <xf numFmtId="171" fontId="16" fillId="0" borderId="2" xfId="0" applyNumberFormat="1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 horizontal="justify" vertical="justify"/>
    </xf>
    <xf numFmtId="0" fontId="9" fillId="0" borderId="32" xfId="0" applyFont="1" applyFill="1" applyBorder="1" applyAlignment="1">
      <alignment/>
    </xf>
    <xf numFmtId="0" fontId="19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176" fontId="16" fillId="0" borderId="0" xfId="0" applyNumberFormat="1" applyFont="1" applyFill="1" applyBorder="1" applyAlignment="1" applyProtection="1">
      <alignment/>
      <protection locked="0"/>
    </xf>
    <xf numFmtId="171" fontId="16" fillId="0" borderId="0" xfId="0" applyNumberFormat="1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 applyProtection="1">
      <alignment/>
      <protection/>
    </xf>
    <xf numFmtId="171" fontId="10" fillId="0" borderId="0" xfId="0" applyNumberFormat="1" applyFont="1" applyFill="1" applyBorder="1" applyAlignment="1" applyProtection="1">
      <alignment/>
      <protection/>
    </xf>
    <xf numFmtId="0" fontId="0" fillId="0" borderId="26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35" fillId="0" borderId="24" xfId="0" applyFont="1" applyFill="1" applyBorder="1" applyAlignment="1">
      <alignment/>
    </xf>
    <xf numFmtId="0" fontId="7" fillId="0" borderId="30" xfId="0" applyFont="1" applyFill="1" applyBorder="1" applyAlignment="1">
      <alignment horizontal="right"/>
    </xf>
    <xf numFmtId="0" fontId="7" fillId="0" borderId="29" xfId="0" applyFont="1" applyFill="1" applyBorder="1" applyAlignment="1">
      <alignment/>
    </xf>
    <xf numFmtId="0" fontId="42" fillId="0" borderId="32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32" fillId="0" borderId="9" xfId="0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32" fillId="0" borderId="3" xfId="0" applyFont="1" applyFill="1" applyBorder="1" applyAlignment="1">
      <alignment/>
    </xf>
    <xf numFmtId="0" fontId="10" fillId="0" borderId="38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9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7" xfId="0" applyFont="1" applyFill="1" applyBorder="1" applyAlignment="1">
      <alignment/>
    </xf>
    <xf numFmtId="175" fontId="10" fillId="0" borderId="0" xfId="0" applyNumberFormat="1" applyFont="1" applyFill="1" applyBorder="1" applyAlignment="1" applyProtection="1">
      <alignment/>
      <protection locked="0"/>
    </xf>
    <xf numFmtId="0" fontId="1" fillId="0" borderId="9" xfId="0" applyFont="1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/>
      <protection locked="0"/>
    </xf>
    <xf numFmtId="49" fontId="10" fillId="0" borderId="9" xfId="0" applyNumberFormat="1" applyFont="1" applyFill="1" applyBorder="1" applyAlignment="1" applyProtection="1">
      <alignment/>
      <protection locked="0"/>
    </xf>
    <xf numFmtId="0" fontId="20" fillId="0" borderId="7" xfId="0" applyFont="1" applyFill="1" applyBorder="1" applyAlignment="1">
      <alignment wrapText="1"/>
    </xf>
    <xf numFmtId="175" fontId="16" fillId="0" borderId="0" xfId="0" applyNumberFormat="1" applyFont="1" applyFill="1" applyBorder="1" applyAlignment="1" applyProtection="1">
      <alignment/>
      <protection locked="0"/>
    </xf>
    <xf numFmtId="0" fontId="17" fillId="0" borderId="3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175" fontId="33" fillId="0" borderId="0" xfId="0" applyNumberFormat="1" applyFont="1" applyFill="1" applyBorder="1" applyAlignment="1" applyProtection="1">
      <alignment/>
      <protection locked="0"/>
    </xf>
    <xf numFmtId="2" fontId="1" fillId="0" borderId="3" xfId="0" applyNumberFormat="1" applyFont="1" applyFill="1" applyBorder="1" applyAlignment="1">
      <alignment/>
    </xf>
    <xf numFmtId="171" fontId="0" fillId="0" borderId="3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42" fillId="0" borderId="32" xfId="0" applyFont="1" applyFill="1" applyBorder="1" applyAlignment="1">
      <alignment horizontal="center"/>
    </xf>
    <xf numFmtId="0" fontId="11" fillId="0" borderId="7" xfId="0" applyFont="1" applyFill="1" applyBorder="1" applyAlignment="1">
      <alignment wrapText="1"/>
    </xf>
    <xf numFmtId="0" fontId="17" fillId="0" borderId="7" xfId="0" applyFont="1" applyFill="1" applyBorder="1" applyAlignment="1">
      <alignment/>
    </xf>
    <xf numFmtId="0" fontId="17" fillId="0" borderId="7" xfId="0" applyFont="1" applyFill="1" applyBorder="1" applyAlignment="1">
      <alignment horizontal="right"/>
    </xf>
    <xf numFmtId="49" fontId="10" fillId="0" borderId="0" xfId="0" applyNumberFormat="1" applyFont="1" applyFill="1" applyBorder="1" applyAlignment="1" applyProtection="1">
      <alignment/>
      <protection locked="0"/>
    </xf>
    <xf numFmtId="0" fontId="17" fillId="0" borderId="9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 locked="0"/>
    </xf>
    <xf numFmtId="176" fontId="10" fillId="0" borderId="0" xfId="0" applyNumberFormat="1" applyFont="1" applyFill="1" applyBorder="1" applyAlignment="1" applyProtection="1">
      <alignment/>
      <protection/>
    </xf>
    <xf numFmtId="0" fontId="20" fillId="0" borderId="43" xfId="0" applyFont="1" applyFill="1" applyBorder="1" applyAlignment="1">
      <alignment/>
    </xf>
    <xf numFmtId="171" fontId="0" fillId="0" borderId="5" xfId="0" applyNumberFormat="1" applyFont="1" applyFill="1" applyBorder="1" applyAlignment="1">
      <alignment/>
    </xf>
    <xf numFmtId="171" fontId="0" fillId="0" borderId="4" xfId="0" applyNumberFormat="1" applyFont="1" applyFill="1" applyBorder="1" applyAlignment="1">
      <alignment/>
    </xf>
    <xf numFmtId="0" fontId="14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0" fillId="0" borderId="19" xfId="0" applyFont="1" applyFill="1" applyBorder="1" applyAlignment="1" applyProtection="1">
      <alignment/>
      <protection/>
    </xf>
    <xf numFmtId="176" fontId="16" fillId="0" borderId="19" xfId="0" applyNumberFormat="1" applyFont="1" applyFill="1" applyBorder="1" applyAlignment="1" applyProtection="1">
      <alignment/>
      <protection locked="0"/>
    </xf>
    <xf numFmtId="176" fontId="16" fillId="0" borderId="10" xfId="0" applyNumberFormat="1" applyFont="1" applyFill="1" applyBorder="1" applyAlignment="1" applyProtection="1">
      <alignment/>
      <protection locked="0"/>
    </xf>
    <xf numFmtId="0" fontId="23" fillId="0" borderId="26" xfId="0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0" xfId="0" applyFont="1" applyBorder="1" applyAlignment="1">
      <alignment/>
    </xf>
    <xf numFmtId="0" fontId="45" fillId="0" borderId="24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44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0" xfId="0" applyFont="1" applyBorder="1" applyAlignment="1">
      <alignment/>
    </xf>
    <xf numFmtId="0" fontId="42" fillId="0" borderId="32" xfId="0" applyFont="1" applyBorder="1" applyAlignment="1">
      <alignment horizontal="center"/>
    </xf>
    <xf numFmtId="0" fontId="10" fillId="0" borderId="39" xfId="0" applyFont="1" applyBorder="1" applyAlignment="1">
      <alignment vertical="top" wrapText="1"/>
    </xf>
    <xf numFmtId="0" fontId="7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71" fontId="0" fillId="0" borderId="8" xfId="0" applyNumberFormat="1" applyFont="1" applyFill="1" applyBorder="1" applyAlignment="1">
      <alignment/>
    </xf>
    <xf numFmtId="171" fontId="0" fillId="0" borderId="41" xfId="0" applyNumberFormat="1" applyFont="1" applyFill="1" applyBorder="1" applyAlignment="1">
      <alignment/>
    </xf>
    <xf numFmtId="182" fontId="0" fillId="0" borderId="9" xfId="0" applyNumberFormat="1" applyFont="1" applyFill="1" applyBorder="1" applyAlignment="1">
      <alignment/>
    </xf>
    <xf numFmtId="182" fontId="1" fillId="0" borderId="9" xfId="0" applyNumberFormat="1" applyFont="1" applyFill="1" applyBorder="1" applyAlignment="1" applyProtection="1">
      <alignment horizontal="left"/>
      <protection/>
    </xf>
    <xf numFmtId="171" fontId="1" fillId="0" borderId="0" xfId="0" applyNumberFormat="1" applyFont="1" applyFill="1" applyBorder="1" applyAlignment="1">
      <alignment/>
    </xf>
    <xf numFmtId="171" fontId="1" fillId="0" borderId="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3" fillId="0" borderId="39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9" xfId="0" applyBorder="1" applyAlignment="1">
      <alignment/>
    </xf>
    <xf numFmtId="0" fontId="0" fillId="0" borderId="1" xfId="0" applyBorder="1" applyAlignment="1">
      <alignment/>
    </xf>
    <xf numFmtId="0" fontId="1" fillId="3" borderId="39" xfId="0" applyFont="1" applyFill="1" applyBorder="1" applyAlignment="1">
      <alignment vertical="top" wrapText="1"/>
    </xf>
    <xf numFmtId="0" fontId="0" fillId="0" borderId="45" xfId="0" applyBorder="1" applyAlignment="1">
      <alignment/>
    </xf>
    <xf numFmtId="0" fontId="0" fillId="0" borderId="11" xfId="0" applyBorder="1" applyAlignment="1">
      <alignment/>
    </xf>
    <xf numFmtId="0" fontId="28" fillId="0" borderId="38" xfId="0" applyFont="1" applyBorder="1" applyAlignment="1">
      <alignment/>
    </xf>
    <xf numFmtId="0" fontId="28" fillId="0" borderId="14" xfId="0" applyFont="1" applyBorder="1" applyAlignment="1">
      <alignment/>
    </xf>
    <xf numFmtId="0" fontId="0" fillId="0" borderId="38" xfId="0" applyBorder="1" applyAlignment="1">
      <alignment/>
    </xf>
    <xf numFmtId="0" fontId="1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0" fillId="0" borderId="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/>
    </xf>
    <xf numFmtId="176" fontId="32" fillId="0" borderId="2" xfId="0" applyNumberFormat="1" applyFont="1" applyFill="1" applyBorder="1" applyAlignment="1" applyProtection="1">
      <alignment/>
      <protection locked="0"/>
    </xf>
    <xf numFmtId="171" fontId="32" fillId="0" borderId="15" xfId="0" applyNumberFormat="1" applyFont="1" applyFill="1" applyBorder="1" applyAlignment="1" applyProtection="1">
      <alignment/>
      <protection/>
    </xf>
    <xf numFmtId="0" fontId="40" fillId="5" borderId="9" xfId="0" applyFont="1" applyFill="1" applyBorder="1" applyAlignment="1">
      <alignment horizontal="center"/>
    </xf>
    <xf numFmtId="0" fontId="40" fillId="5" borderId="0" xfId="0" applyFont="1" applyFill="1" applyBorder="1" applyAlignment="1">
      <alignment horizontal="center"/>
    </xf>
    <xf numFmtId="0" fontId="40" fillId="5" borderId="3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 vertical="justify"/>
    </xf>
    <xf numFmtId="0" fontId="22" fillId="5" borderId="3" xfId="0" applyFont="1" applyFill="1" applyBorder="1" applyAlignment="1">
      <alignment horizontal="center" vertical="justify"/>
    </xf>
    <xf numFmtId="0" fontId="6" fillId="0" borderId="18" xfId="0" applyFont="1" applyBorder="1" applyAlignment="1">
      <alignment/>
    </xf>
    <xf numFmtId="0" fontId="6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3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6" xfId="0" applyBorder="1" applyAlignment="1">
      <alignment/>
    </xf>
    <xf numFmtId="0" fontId="1" fillId="3" borderId="40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" fillId="0" borderId="11" xfId="0" applyFont="1" applyBorder="1" applyAlignment="1">
      <alignment/>
    </xf>
    <xf numFmtId="0" fontId="32" fillId="0" borderId="9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1" fillId="3" borderId="38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49" xfId="0" applyFont="1" applyFill="1" applyBorder="1" applyAlignment="1">
      <alignment/>
    </xf>
    <xf numFmtId="0" fontId="1" fillId="3" borderId="43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3" borderId="50" xfId="0" applyFont="1" applyFill="1" applyBorder="1" applyAlignment="1">
      <alignment/>
    </xf>
    <xf numFmtId="0" fontId="10" fillId="0" borderId="38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4" fontId="0" fillId="0" borderId="38" xfId="0" applyNumberFormat="1" applyBorder="1" applyAlignment="1">
      <alignment/>
    </xf>
    <xf numFmtId="14" fontId="0" fillId="0" borderId="6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4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14" fontId="0" fillId="0" borderId="43" xfId="0" applyNumberFormat="1" applyBorder="1" applyAlignment="1">
      <alignment/>
    </xf>
    <xf numFmtId="14" fontId="0" fillId="0" borderId="27" xfId="0" applyNumberFormat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17" xfId="0" applyFont="1" applyFill="1" applyBorder="1" applyAlignment="1" applyProtection="1">
      <alignment horizontal="center" vertical="top" wrapText="1"/>
      <protection/>
    </xf>
    <xf numFmtId="0" fontId="9" fillId="0" borderId="19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41" fillId="0" borderId="15" xfId="0" applyFont="1" applyFill="1" applyBorder="1" applyAlignment="1" applyProtection="1">
      <alignment horizontal="left"/>
      <protection locked="0"/>
    </xf>
    <xf numFmtId="0" fontId="41" fillId="0" borderId="51" xfId="0" applyFont="1" applyFill="1" applyBorder="1" applyAlignment="1" applyProtection="1">
      <alignment horizontal="left"/>
      <protection locked="0"/>
    </xf>
    <xf numFmtId="0" fontId="41" fillId="0" borderId="32" xfId="0" applyFont="1" applyFill="1" applyBorder="1" applyAlignment="1" applyProtection="1">
      <alignment horizontal="left"/>
      <protection locked="0"/>
    </xf>
    <xf numFmtId="0" fontId="16" fillId="0" borderId="8" xfId="0" applyFont="1" applyFill="1" applyBorder="1" applyAlignment="1">
      <alignment/>
    </xf>
    <xf numFmtId="0" fontId="17" fillId="0" borderId="52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0" fillId="0" borderId="1" xfId="0" applyFont="1" applyFill="1" applyBorder="1" applyAlignment="1" applyProtection="1">
      <alignment/>
      <protection locked="0"/>
    </xf>
    <xf numFmtId="0" fontId="10" fillId="0" borderId="6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7" xfId="0" applyFont="1" applyFill="1" applyBorder="1" applyAlignment="1">
      <alignment horizontal="center"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9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0" fontId="10" fillId="0" borderId="19" xfId="0" applyFont="1" applyFill="1" applyBorder="1" applyAlignment="1" applyProtection="1">
      <alignment horizontal="center" vertical="top" wrapText="1"/>
      <protection/>
    </xf>
    <xf numFmtId="0" fontId="9" fillId="0" borderId="17" xfId="0" applyFont="1" applyFill="1" applyBorder="1" applyAlignment="1" applyProtection="1">
      <alignment vertical="top" wrapText="1"/>
      <protection/>
    </xf>
    <xf numFmtId="0" fontId="9" fillId="0" borderId="19" xfId="0" applyFont="1" applyFill="1" applyBorder="1" applyAlignment="1" applyProtection="1">
      <alignment vertical="top" wrapText="1"/>
      <protection/>
    </xf>
    <xf numFmtId="0" fontId="20" fillId="0" borderId="17" xfId="0" applyFont="1" applyFill="1" applyBorder="1" applyAlignment="1" applyProtection="1">
      <alignment vertical="top" wrapText="1"/>
      <protection/>
    </xf>
    <xf numFmtId="0" fontId="20" fillId="0" borderId="19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3" fillId="0" borderId="3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44" fillId="0" borderId="0" xfId="0" applyFont="1" applyBorder="1" applyAlignment="1">
      <alignment horizontal="center"/>
    </xf>
    <xf numFmtId="0" fontId="10" fillId="4" borderId="17" xfId="0" applyFont="1" applyFill="1" applyBorder="1" applyAlignment="1" applyProtection="1">
      <alignment vertical="top" wrapText="1"/>
      <protection/>
    </xf>
    <xf numFmtId="0" fontId="10" fillId="4" borderId="19" xfId="0" applyFont="1" applyFill="1" applyBorder="1" applyAlignment="1" applyProtection="1">
      <alignment vertical="top" wrapText="1"/>
      <protection/>
    </xf>
    <xf numFmtId="0" fontId="10" fillId="0" borderId="49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21" fillId="0" borderId="6" xfId="0" applyFont="1" applyBorder="1" applyAlignment="1">
      <alignment wrapText="1"/>
    </xf>
    <xf numFmtId="0" fontId="21" fillId="0" borderId="49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49" xfId="0" applyFont="1" applyBorder="1" applyAlignment="1">
      <alignment wrapText="1"/>
    </xf>
    <xf numFmtId="0" fontId="0" fillId="0" borderId="7" xfId="0" applyBorder="1" applyAlignment="1">
      <alignment/>
    </xf>
    <xf numFmtId="0" fontId="1" fillId="0" borderId="12" xfId="0" applyFont="1" applyBorder="1" applyAlignment="1">
      <alignment/>
    </xf>
    <xf numFmtId="0" fontId="2" fillId="0" borderId="52" xfId="0" applyFont="1" applyBorder="1" applyAlignment="1">
      <alignment/>
    </xf>
    <xf numFmtId="0" fontId="0" fillId="0" borderId="53" xfId="0" applyBorder="1" applyAlignment="1">
      <alignment/>
    </xf>
    <xf numFmtId="0" fontId="1" fillId="3" borderId="15" xfId="0" applyFont="1" applyFill="1" applyBorder="1" applyAlignment="1">
      <alignment/>
    </xf>
    <xf numFmtId="0" fontId="1" fillId="3" borderId="51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0" fontId="0" fillId="6" borderId="54" xfId="0" applyFill="1" applyBorder="1" applyAlignment="1">
      <alignment/>
    </xf>
    <xf numFmtId="0" fontId="0" fillId="6" borderId="48" xfId="0" applyFill="1" applyBorder="1" applyAlignment="1">
      <alignment/>
    </xf>
    <xf numFmtId="0" fontId="0" fillId="0" borderId="15" xfId="0" applyBorder="1" applyAlignment="1">
      <alignment vertical="top" shrinkToFit="1"/>
    </xf>
    <xf numFmtId="0" fontId="0" fillId="0" borderId="55" xfId="0" applyBorder="1" applyAlignment="1">
      <alignment vertical="top" shrinkToFit="1"/>
    </xf>
    <xf numFmtId="0" fontId="0" fillId="0" borderId="54" xfId="0" applyBorder="1" applyAlignment="1">
      <alignment/>
    </xf>
    <xf numFmtId="0" fontId="0" fillId="0" borderId="48" xfId="0" applyBorder="1" applyAlignment="1">
      <alignment/>
    </xf>
    <xf numFmtId="0" fontId="0" fillId="0" borderId="4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9</xdr:row>
      <xdr:rowOff>304800</xdr:rowOff>
    </xdr:from>
    <xdr:to>
      <xdr:col>3</xdr:col>
      <xdr:colOff>95250</xdr:colOff>
      <xdr:row>18</xdr:row>
      <xdr:rowOff>85725</xdr:rowOff>
    </xdr:to>
    <xdr:sp>
      <xdr:nvSpPr>
        <xdr:cNvPr id="1" name="AutoShape 4"/>
        <xdr:cNvSpPr>
          <a:spLocks/>
        </xdr:cNvSpPr>
      </xdr:nvSpPr>
      <xdr:spPr>
        <a:xfrm rot="5400000" flipH="1">
          <a:off x="2533650" y="2000250"/>
          <a:ext cx="9525" cy="1638300"/>
        </a:xfrm>
        <a:prstGeom prst="curvedConnector3">
          <a:avLst>
            <a:gd name="adj1" fmla="val 51850000"/>
            <a:gd name="adj2" fmla="val -147337"/>
          </a:avLst>
        </a:prstGeom>
        <a:noFill/>
        <a:ln w="3810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19050</xdr:rowOff>
    </xdr:from>
    <xdr:to>
      <xdr:col>6</xdr:col>
      <xdr:colOff>314325</xdr:colOff>
      <xdr:row>26</xdr:row>
      <xdr:rowOff>133350</xdr:rowOff>
    </xdr:to>
    <xdr:sp>
      <xdr:nvSpPr>
        <xdr:cNvPr id="1" name="Line 2"/>
        <xdr:cNvSpPr>
          <a:spLocks/>
        </xdr:cNvSpPr>
      </xdr:nvSpPr>
      <xdr:spPr>
        <a:xfrm flipV="1">
          <a:off x="4143375" y="4019550"/>
          <a:ext cx="723900" cy="8953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133350</xdr:rowOff>
    </xdr:from>
    <xdr:to>
      <xdr:col>6</xdr:col>
      <xdr:colOff>9525</xdr:colOff>
      <xdr:row>11</xdr:row>
      <xdr:rowOff>9525</xdr:rowOff>
    </xdr:to>
    <xdr:sp>
      <xdr:nvSpPr>
        <xdr:cNvPr id="2" name="Oval 3"/>
        <xdr:cNvSpPr>
          <a:spLocks/>
        </xdr:cNvSpPr>
      </xdr:nvSpPr>
      <xdr:spPr>
        <a:xfrm>
          <a:off x="4200525" y="2209800"/>
          <a:ext cx="361950" cy="1905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workbookViewId="0" topLeftCell="A53">
      <selection activeCell="A53" sqref="A53"/>
    </sheetView>
  </sheetViews>
  <sheetFormatPr defaultColWidth="11.421875" defaultRowHeight="12.75"/>
  <cols>
    <col min="1" max="1" width="3.57421875" style="216" customWidth="1"/>
    <col min="2" max="2" width="63.140625" style="216" customWidth="1"/>
    <col min="3" max="3" width="8.57421875" style="216" customWidth="1"/>
    <col min="4" max="4" width="5.28125" style="216" customWidth="1"/>
    <col min="5" max="5" width="5.57421875" style="216" customWidth="1"/>
    <col min="6" max="6" width="8.57421875" style="216" customWidth="1"/>
    <col min="7" max="7" width="10.8515625" style="216" customWidth="1"/>
    <col min="8" max="16384" width="11.421875" style="216" customWidth="1"/>
  </cols>
  <sheetData>
    <row r="1" spans="1:7" ht="12.75">
      <c r="A1" s="255" t="s">
        <v>0</v>
      </c>
      <c r="B1" s="256"/>
      <c r="C1" s="256"/>
      <c r="D1" s="256"/>
      <c r="E1" s="256" t="s">
        <v>127</v>
      </c>
      <c r="F1" s="256"/>
      <c r="G1" s="257"/>
    </row>
    <row r="2" spans="1:7" s="217" customFormat="1" ht="19.5">
      <c r="A2" s="431" t="s">
        <v>205</v>
      </c>
      <c r="B2" s="432"/>
      <c r="C2" s="432"/>
      <c r="D2" s="432"/>
      <c r="E2" s="432"/>
      <c r="F2" s="432"/>
      <c r="G2" s="433"/>
    </row>
    <row r="3" spans="1:7" ht="15.75">
      <c r="A3" s="258" t="s">
        <v>245</v>
      </c>
      <c r="B3" s="259"/>
      <c r="C3" s="260" t="s">
        <v>206</v>
      </c>
      <c r="D3" s="259"/>
      <c r="E3" s="259"/>
      <c r="F3" s="260" t="s">
        <v>207</v>
      </c>
      <c r="G3" s="261"/>
    </row>
    <row r="4" spans="1:7" s="218" customFormat="1" ht="24.75" customHeight="1">
      <c r="A4" s="262" t="s">
        <v>208</v>
      </c>
      <c r="B4" s="263" t="s">
        <v>209</v>
      </c>
      <c r="C4" s="264" t="s">
        <v>210</v>
      </c>
      <c r="D4" s="434" t="s">
        <v>211</v>
      </c>
      <c r="E4" s="434"/>
      <c r="F4" s="434" t="s">
        <v>212</v>
      </c>
      <c r="G4" s="435"/>
    </row>
    <row r="5" spans="1:7" ht="12.75">
      <c r="A5" s="258"/>
      <c r="B5" s="260"/>
      <c r="C5" s="260"/>
      <c r="D5" s="265" t="s">
        <v>213</v>
      </c>
      <c r="E5" s="265" t="s">
        <v>214</v>
      </c>
      <c r="F5" s="265" t="s">
        <v>215</v>
      </c>
      <c r="G5" s="266" t="s">
        <v>216</v>
      </c>
    </row>
    <row r="6" spans="1:7" ht="15">
      <c r="A6" s="267"/>
      <c r="B6" s="268" t="s">
        <v>217</v>
      </c>
      <c r="C6" s="260"/>
      <c r="D6" s="260"/>
      <c r="E6" s="260"/>
      <c r="F6" s="260"/>
      <c r="G6" s="269"/>
    </row>
    <row r="7" spans="1:7" ht="26.25" customHeight="1">
      <c r="A7" s="270">
        <v>1</v>
      </c>
      <c r="B7" s="219" t="s">
        <v>218</v>
      </c>
      <c r="C7" s="220" t="s">
        <v>219</v>
      </c>
      <c r="D7" s="220">
        <v>3</v>
      </c>
      <c r="E7" s="220">
        <v>3</v>
      </c>
      <c r="F7" s="221">
        <v>38341</v>
      </c>
      <c r="G7" s="271" t="s">
        <v>220</v>
      </c>
    </row>
    <row r="8" spans="1:7" ht="26.25" customHeight="1">
      <c r="A8" s="270"/>
      <c r="B8" s="222" t="s">
        <v>221</v>
      </c>
      <c r="C8" s="220"/>
      <c r="D8" s="220"/>
      <c r="E8" s="220"/>
      <c r="F8" s="223"/>
      <c r="G8" s="272"/>
    </row>
    <row r="9" spans="1:7" ht="26.25" customHeight="1">
      <c r="A9" s="273">
        <v>2</v>
      </c>
      <c r="B9" s="225" t="s">
        <v>222</v>
      </c>
      <c r="C9" s="224" t="s">
        <v>219</v>
      </c>
      <c r="D9" s="224">
        <v>1</v>
      </c>
      <c r="E9" s="220"/>
      <c r="F9" s="223"/>
      <c r="G9" s="272"/>
    </row>
    <row r="10" spans="1:7" ht="26.25" customHeight="1">
      <c r="A10" s="273"/>
      <c r="B10" s="226" t="s">
        <v>223</v>
      </c>
      <c r="C10" s="224"/>
      <c r="D10" s="224"/>
      <c r="E10" s="220"/>
      <c r="F10" s="223"/>
      <c r="G10" s="272"/>
    </row>
    <row r="11" spans="1:7" ht="26.25" customHeight="1">
      <c r="A11" s="273">
        <v>3</v>
      </c>
      <c r="B11" s="227" t="s">
        <v>231</v>
      </c>
      <c r="C11" s="224"/>
      <c r="D11" s="224"/>
      <c r="E11" s="220"/>
      <c r="F11" s="220"/>
      <c r="G11" s="274"/>
    </row>
    <row r="12" spans="1:7" ht="26.25" customHeight="1">
      <c r="A12" s="273">
        <v>4</v>
      </c>
      <c r="B12" s="225" t="s">
        <v>224</v>
      </c>
      <c r="C12" s="224"/>
      <c r="D12" s="224"/>
      <c r="E12" s="228"/>
      <c r="F12" s="228"/>
      <c r="G12" s="275"/>
    </row>
    <row r="13" spans="1:7" ht="26.25" customHeight="1">
      <c r="A13" s="273">
        <v>5</v>
      </c>
      <c r="B13" s="225" t="s">
        <v>225</v>
      </c>
      <c r="C13" s="224"/>
      <c r="D13" s="224"/>
      <c r="E13" s="228"/>
      <c r="F13" s="228"/>
      <c r="G13" s="275"/>
    </row>
    <row r="14" spans="1:7" ht="26.25" customHeight="1">
      <c r="A14" s="273">
        <v>6</v>
      </c>
      <c r="B14" s="225" t="s">
        <v>226</v>
      </c>
      <c r="C14" s="224"/>
      <c r="D14" s="224"/>
      <c r="E14" s="228"/>
      <c r="F14" s="228"/>
      <c r="G14" s="275"/>
    </row>
    <row r="15" spans="1:7" ht="26.25" customHeight="1">
      <c r="A15" s="273">
        <v>7</v>
      </c>
      <c r="B15" s="225" t="s">
        <v>227</v>
      </c>
      <c r="C15" s="224"/>
      <c r="D15" s="224"/>
      <c r="E15" s="228"/>
      <c r="F15" s="228"/>
      <c r="G15" s="275"/>
    </row>
    <row r="16" spans="1:7" ht="30">
      <c r="A16" s="273">
        <v>8</v>
      </c>
      <c r="B16" s="225" t="s">
        <v>228</v>
      </c>
      <c r="C16" s="224"/>
      <c r="D16" s="224"/>
      <c r="E16" s="228"/>
      <c r="F16" s="228"/>
      <c r="G16" s="274"/>
    </row>
    <row r="17" spans="1:7" ht="26.25" customHeight="1">
      <c r="A17" s="273">
        <v>9</v>
      </c>
      <c r="B17" s="225" t="s">
        <v>229</v>
      </c>
      <c r="C17" s="224"/>
      <c r="D17" s="224"/>
      <c r="E17" s="228"/>
      <c r="F17" s="228"/>
      <c r="G17" s="275"/>
    </row>
    <row r="18" spans="1:7" ht="26.25" customHeight="1">
      <c r="A18" s="276"/>
      <c r="B18" s="226" t="s">
        <v>230</v>
      </c>
      <c r="C18" s="224"/>
      <c r="D18" s="224"/>
      <c r="E18" s="228"/>
      <c r="F18" s="228"/>
      <c r="G18" s="275"/>
    </row>
    <row r="19" spans="1:7" ht="30">
      <c r="A19" s="273">
        <v>10</v>
      </c>
      <c r="B19" s="225" t="s">
        <v>232</v>
      </c>
      <c r="C19" s="224"/>
      <c r="D19" s="224"/>
      <c r="E19" s="228"/>
      <c r="F19" s="228"/>
      <c r="G19" s="275"/>
    </row>
    <row r="20" spans="1:7" ht="30">
      <c r="A20" s="273">
        <v>11</v>
      </c>
      <c r="B20" s="225" t="s">
        <v>233</v>
      </c>
      <c r="C20" s="224"/>
      <c r="D20" s="224"/>
      <c r="E20" s="228"/>
      <c r="F20" s="228"/>
      <c r="G20" s="275"/>
    </row>
    <row r="21" spans="1:7" ht="26.25" customHeight="1">
      <c r="A21" s="273">
        <v>12</v>
      </c>
      <c r="B21" s="225" t="s">
        <v>234</v>
      </c>
      <c r="C21" s="224"/>
      <c r="D21" s="224"/>
      <c r="E21" s="228"/>
      <c r="F21" s="228"/>
      <c r="G21" s="275"/>
    </row>
    <row r="22" spans="1:7" ht="26.25" customHeight="1">
      <c r="A22" s="273">
        <v>13</v>
      </c>
      <c r="B22" s="225" t="s">
        <v>235</v>
      </c>
      <c r="C22" s="224"/>
      <c r="D22" s="224"/>
      <c r="E22" s="228"/>
      <c r="F22" s="228"/>
      <c r="G22" s="275"/>
    </row>
    <row r="23" spans="1:7" ht="26.25" customHeight="1">
      <c r="A23" s="276"/>
      <c r="B23" s="226" t="s">
        <v>236</v>
      </c>
      <c r="C23" s="224"/>
      <c r="D23" s="224"/>
      <c r="E23" s="228"/>
      <c r="F23" s="228"/>
      <c r="G23" s="275"/>
    </row>
    <row r="24" spans="1:7" ht="26.25" customHeight="1">
      <c r="A24" s="273">
        <v>14</v>
      </c>
      <c r="B24" s="225" t="s">
        <v>237</v>
      </c>
      <c r="C24" s="224"/>
      <c r="D24" s="224"/>
      <c r="E24" s="228"/>
      <c r="F24" s="228"/>
      <c r="G24" s="275"/>
    </row>
    <row r="25" spans="1:7" ht="30">
      <c r="A25" s="273">
        <v>15</v>
      </c>
      <c r="B25" s="225" t="s">
        <v>238</v>
      </c>
      <c r="C25" s="224"/>
      <c r="D25" s="224"/>
      <c r="E25" s="228"/>
      <c r="F25" s="228"/>
      <c r="G25" s="275"/>
    </row>
    <row r="26" spans="1:7" ht="26.25" customHeight="1">
      <c r="A26" s="273">
        <v>16</v>
      </c>
      <c r="B26" s="225" t="s">
        <v>234</v>
      </c>
      <c r="C26" s="224"/>
      <c r="D26" s="224"/>
      <c r="E26" s="228"/>
      <c r="F26" s="228"/>
      <c r="G26" s="275"/>
    </row>
    <row r="27" spans="1:7" ht="26.25" customHeight="1">
      <c r="A27" s="273">
        <v>17</v>
      </c>
      <c r="B27" s="225" t="s">
        <v>239</v>
      </c>
      <c r="C27" s="224"/>
      <c r="D27" s="224"/>
      <c r="E27" s="228"/>
      <c r="F27" s="228"/>
      <c r="G27" s="275"/>
    </row>
    <row r="28" spans="1:7" ht="30">
      <c r="A28" s="273">
        <v>18</v>
      </c>
      <c r="B28" s="225" t="s">
        <v>240</v>
      </c>
      <c r="C28" s="224"/>
      <c r="D28" s="228"/>
      <c r="E28" s="228"/>
      <c r="F28" s="228"/>
      <c r="G28" s="275"/>
    </row>
    <row r="29" spans="1:7" ht="26.25" customHeight="1">
      <c r="A29" s="273"/>
      <c r="B29" s="226" t="s">
        <v>241</v>
      </c>
      <c r="C29" s="228"/>
      <c r="D29" s="228"/>
      <c r="E29" s="228"/>
      <c r="F29" s="228"/>
      <c r="G29" s="275"/>
    </row>
    <row r="30" spans="1:7" ht="26.25" customHeight="1">
      <c r="A30" s="273">
        <v>19</v>
      </c>
      <c r="B30" s="225" t="s">
        <v>242</v>
      </c>
      <c r="C30" s="224"/>
      <c r="D30" s="229"/>
      <c r="E30" s="229"/>
      <c r="F30" s="229"/>
      <c r="G30" s="275"/>
    </row>
    <row r="31" spans="1:7" ht="26.25" customHeight="1">
      <c r="A31" s="273">
        <v>20</v>
      </c>
      <c r="B31" s="225" t="s">
        <v>243</v>
      </c>
      <c r="C31" s="224"/>
      <c r="D31" s="229"/>
      <c r="E31" s="230"/>
      <c r="F31" s="229"/>
      <c r="G31" s="275"/>
    </row>
    <row r="32" spans="1:7" ht="26.25" customHeight="1">
      <c r="A32" s="273">
        <v>21</v>
      </c>
      <c r="B32" s="225" t="s">
        <v>244</v>
      </c>
      <c r="C32" s="224"/>
      <c r="D32" s="231"/>
      <c r="E32" s="231"/>
      <c r="F32" s="229"/>
      <c r="G32" s="275"/>
    </row>
    <row r="33" spans="1:7" ht="26.25" customHeight="1">
      <c r="A33" s="277"/>
      <c r="B33" s="278"/>
      <c r="C33" s="232"/>
      <c r="D33" s="232"/>
      <c r="E33" s="232"/>
      <c r="F33" s="232"/>
      <c r="G33" s="279"/>
    </row>
    <row r="34" spans="1:7" ht="26.25" customHeight="1">
      <c r="A34" s="280"/>
      <c r="B34" s="232"/>
      <c r="C34" s="232"/>
      <c r="D34" s="232"/>
      <c r="E34" s="3" t="s">
        <v>4</v>
      </c>
      <c r="F34" s="49"/>
      <c r="G34" s="279"/>
    </row>
    <row r="35" spans="1:7" ht="26.25" customHeight="1">
      <c r="A35" s="280"/>
      <c r="B35" s="278"/>
      <c r="C35" s="278"/>
      <c r="D35" s="278"/>
      <c r="E35" s="3" t="s">
        <v>246</v>
      </c>
      <c r="F35" s="49"/>
      <c r="G35" s="279"/>
    </row>
    <row r="36" spans="1:7" ht="26.25" customHeight="1" thickBot="1">
      <c r="A36" s="281"/>
      <c r="B36" s="282"/>
      <c r="C36" s="282"/>
      <c r="D36" s="282"/>
      <c r="E36" s="282"/>
      <c r="F36" s="282"/>
      <c r="G36" s="283"/>
    </row>
    <row r="37" ht="26.25" customHeight="1"/>
    <row r="38" ht="26.25" customHeight="1"/>
    <row r="39" ht="26.25" customHeight="1"/>
    <row r="40" ht="26.25" customHeight="1"/>
    <row r="41" ht="26.25" customHeight="1"/>
  </sheetData>
  <mergeCells count="3">
    <mergeCell ref="A2:G2"/>
    <mergeCell ref="D4:E4"/>
    <mergeCell ref="F4:G4"/>
  </mergeCells>
  <printOptions/>
  <pageMargins left="0.7874015748031497" right="0" top="0.7874015748031497" bottom="0.984251968503937" header="0" footer="0"/>
  <pageSetup fitToHeight="1" fitToWidth="1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showGridLines="0" workbookViewId="0" topLeftCell="A1">
      <selection activeCell="A1" sqref="A1"/>
    </sheetView>
  </sheetViews>
  <sheetFormatPr defaultColWidth="13.28125" defaultRowHeight="12.75"/>
  <cols>
    <col min="1" max="1" width="5.8515625" style="29" customWidth="1"/>
    <col min="2" max="2" width="23.28125" style="29" customWidth="1"/>
    <col min="3" max="3" width="10.140625" style="29" customWidth="1"/>
    <col min="4" max="4" width="11.28125" style="29" customWidth="1"/>
    <col min="5" max="5" width="11.57421875" style="29" customWidth="1"/>
    <col min="6" max="6" width="6.140625" style="29" bestFit="1" customWidth="1"/>
    <col min="7" max="7" width="9.28125" style="29" customWidth="1"/>
    <col min="8" max="8" width="10.421875" style="29" customWidth="1"/>
    <col min="9" max="10" width="11.421875" style="29" customWidth="1"/>
    <col min="11" max="11" width="27.421875" style="29" customWidth="1"/>
    <col min="12" max="12" width="29.8515625" style="29" customWidth="1"/>
    <col min="13" max="16384" width="14.00390625" style="29" customWidth="1"/>
  </cols>
  <sheetData>
    <row r="1" spans="1:11" ht="27" thickBot="1">
      <c r="A1" s="347"/>
      <c r="B1" s="482" t="s">
        <v>0</v>
      </c>
      <c r="C1" s="482"/>
      <c r="D1" s="483" t="s">
        <v>23</v>
      </c>
      <c r="E1" s="483"/>
      <c r="F1" s="483"/>
      <c r="G1" s="483"/>
      <c r="H1" s="483"/>
      <c r="I1" s="378" t="s">
        <v>121</v>
      </c>
      <c r="J1" s="348"/>
      <c r="K1" s="349"/>
    </row>
    <row r="2" spans="1:11" ht="12">
      <c r="A2" s="350"/>
      <c r="B2" s="43"/>
      <c r="C2" s="43"/>
      <c r="D2" s="484" t="s">
        <v>67</v>
      </c>
      <c r="E2" s="484"/>
      <c r="F2" s="484"/>
      <c r="G2" s="484"/>
      <c r="H2" s="43"/>
      <c r="I2" s="154"/>
      <c r="J2" s="43"/>
      <c r="K2" s="351"/>
    </row>
    <row r="3" spans="1:11" ht="12">
      <c r="A3" s="350"/>
      <c r="B3" s="43"/>
      <c r="C3" s="43"/>
      <c r="D3" s="484" t="s">
        <v>68</v>
      </c>
      <c r="E3" s="484"/>
      <c r="F3" s="484"/>
      <c r="G3" s="484"/>
      <c r="H3" s="43"/>
      <c r="I3" s="154"/>
      <c r="J3" s="43"/>
      <c r="K3" s="351"/>
    </row>
    <row r="4" spans="1:11" s="151" customFormat="1" ht="15.75">
      <c r="A4" s="352" t="s">
        <v>39</v>
      </c>
      <c r="B4" s="353"/>
      <c r="C4" s="353"/>
      <c r="D4" s="354"/>
      <c r="E4" s="354"/>
      <c r="F4" s="354"/>
      <c r="G4" s="354"/>
      <c r="H4" s="354"/>
      <c r="I4" s="354"/>
      <c r="J4" s="354"/>
      <c r="K4" s="355"/>
    </row>
    <row r="5" spans="1:11" s="151" customFormat="1" ht="15.75">
      <c r="A5" s="352" t="s">
        <v>40</v>
      </c>
      <c r="B5" s="353"/>
      <c r="C5" s="353"/>
      <c r="D5" s="353"/>
      <c r="E5" s="353"/>
      <c r="F5" s="353"/>
      <c r="G5" s="353"/>
      <c r="H5" s="353"/>
      <c r="I5" s="353"/>
      <c r="J5" s="353"/>
      <c r="K5" s="355"/>
    </row>
    <row r="6" spans="1:11" ht="12.75" thickBot="1">
      <c r="A6" s="356" t="s">
        <v>71</v>
      </c>
      <c r="B6" s="30"/>
      <c r="C6" s="30"/>
      <c r="D6" s="31"/>
      <c r="E6" s="31"/>
      <c r="F6" s="31"/>
      <c r="G6" s="31"/>
      <c r="H6" s="32"/>
      <c r="I6" s="357"/>
      <c r="J6" s="357"/>
      <c r="K6" s="351"/>
    </row>
    <row r="7" spans="1:11" ht="12.75" thickBot="1">
      <c r="A7" s="358"/>
      <c r="B7" s="357"/>
      <c r="C7" s="357"/>
      <c r="D7" s="359" t="s">
        <v>42</v>
      </c>
      <c r="E7" s="43"/>
      <c r="F7" s="43"/>
      <c r="G7" s="357"/>
      <c r="H7" s="129">
        <v>38352</v>
      </c>
      <c r="I7" s="357"/>
      <c r="J7" s="357"/>
      <c r="K7" s="351"/>
    </row>
    <row r="8" spans="1:12" ht="12.75" thickBot="1">
      <c r="A8" s="196" t="s">
        <v>43</v>
      </c>
      <c r="B8" s="511" t="s">
        <v>44</v>
      </c>
      <c r="C8" s="511" t="s">
        <v>45</v>
      </c>
      <c r="D8" s="511" t="s">
        <v>46</v>
      </c>
      <c r="E8" s="197" t="s">
        <v>47</v>
      </c>
      <c r="F8" s="198" t="s">
        <v>48</v>
      </c>
      <c r="G8" s="111" t="s">
        <v>49</v>
      </c>
      <c r="H8" s="111" t="s">
        <v>50</v>
      </c>
      <c r="I8" s="111" t="s">
        <v>51</v>
      </c>
      <c r="J8" s="112" t="s">
        <v>52</v>
      </c>
      <c r="K8" s="507" t="s">
        <v>14</v>
      </c>
      <c r="L8" s="486"/>
    </row>
    <row r="9" spans="1:12" ht="12.75" thickBot="1">
      <c r="A9" s="199" t="s">
        <v>27</v>
      </c>
      <c r="B9" s="512"/>
      <c r="C9" s="512"/>
      <c r="D9" s="512"/>
      <c r="E9" s="200" t="s">
        <v>53</v>
      </c>
      <c r="F9" s="201" t="s">
        <v>54</v>
      </c>
      <c r="G9" s="114" t="s">
        <v>55</v>
      </c>
      <c r="H9" s="114" t="s">
        <v>56</v>
      </c>
      <c r="I9" s="114" t="s">
        <v>57</v>
      </c>
      <c r="J9" s="115" t="s">
        <v>58</v>
      </c>
      <c r="K9" s="507"/>
      <c r="L9" s="486"/>
    </row>
    <row r="10" spans="1:12" ht="30" customHeight="1" thickBot="1">
      <c r="A10" s="202">
        <v>1</v>
      </c>
      <c r="B10" s="204" t="s">
        <v>159</v>
      </c>
      <c r="C10" s="203" t="s">
        <v>92</v>
      </c>
      <c r="D10" s="203">
        <v>3000</v>
      </c>
      <c r="E10" s="209">
        <v>38382</v>
      </c>
      <c r="F10" s="204">
        <v>1</v>
      </c>
      <c r="G10" s="117">
        <f>IF((E10-$H$7&gt;0),E10-$H$7,0)</f>
        <v>30</v>
      </c>
      <c r="H10" s="118">
        <f>D10</f>
        <v>3000</v>
      </c>
      <c r="I10" s="118">
        <f>IF(D10&gt;0,(ROUND(((H10/(1+F10/100)^(G10/30))),2)),0)</f>
        <v>2970.3</v>
      </c>
      <c r="J10" s="119">
        <f>(H10-I10)</f>
        <v>29.699999999999818</v>
      </c>
      <c r="K10" s="389" t="s">
        <v>105</v>
      </c>
      <c r="L10" s="210"/>
    </row>
    <row r="11" spans="1:12" ht="24.75" thickBot="1">
      <c r="A11" s="202">
        <v>2</v>
      </c>
      <c r="B11" s="204" t="s">
        <v>97</v>
      </c>
      <c r="C11" s="203" t="s">
        <v>93</v>
      </c>
      <c r="D11" s="203">
        <v>7000</v>
      </c>
      <c r="E11" s="209">
        <v>38502</v>
      </c>
      <c r="F11" s="155">
        <v>2</v>
      </c>
      <c r="G11" s="117">
        <f>IF((E11-$H$7&gt;0),E11-$H$7,0)</f>
        <v>150</v>
      </c>
      <c r="H11" s="120">
        <f>D11</f>
        <v>7000</v>
      </c>
      <c r="I11" s="120">
        <f>IF(D11&gt;0,(ROUND(((H11/(1+F11/100)^(G11/30))),2)),0)</f>
        <v>6340.12</v>
      </c>
      <c r="J11" s="121">
        <f>(H11-I11)</f>
        <v>659.8800000000001</v>
      </c>
      <c r="K11" s="390" t="s">
        <v>160</v>
      </c>
      <c r="L11" s="210"/>
    </row>
    <row r="12" spans="1:12" ht="15" thickBot="1">
      <c r="A12" s="202">
        <v>3</v>
      </c>
      <c r="B12" s="204"/>
      <c r="C12" s="203"/>
      <c r="D12" s="203"/>
      <c r="E12" s="209"/>
      <c r="F12" s="208"/>
      <c r="G12" s="117">
        <f>IF((E12-$H$7&gt;0),E12-$H$7,0)</f>
        <v>0</v>
      </c>
      <c r="H12" s="120">
        <f>D12</f>
        <v>0</v>
      </c>
      <c r="I12" s="120">
        <f>IF(D12&gt;0,(ROUND(((H12/(1+F12/100)^(G12/30))),2)),0)</f>
        <v>0</v>
      </c>
      <c r="J12" s="121">
        <f>(H12-I12)</f>
        <v>0</v>
      </c>
      <c r="K12" s="360"/>
      <c r="L12" s="211"/>
    </row>
    <row r="13" spans="1:12" ht="12.75" thickBot="1">
      <c r="A13" s="205">
        <v>19</v>
      </c>
      <c r="B13" s="206"/>
      <c r="C13" s="206"/>
      <c r="D13" s="204"/>
      <c r="E13" s="207"/>
      <c r="F13" s="208"/>
      <c r="G13" s="117">
        <f>IF((E13-$H$7&gt;0),E13-$H$7,0)</f>
        <v>0</v>
      </c>
      <c r="H13" s="120">
        <f>D13</f>
        <v>0</v>
      </c>
      <c r="I13" s="120">
        <f>IF(D13&gt;0,(ROUND(((H13/(1+F13/100)^(G13/30))),2)),0)</f>
        <v>0</v>
      </c>
      <c r="J13" s="121">
        <f>(H13-I13)</f>
        <v>0</v>
      </c>
      <c r="K13" s="360"/>
      <c r="L13" s="212"/>
    </row>
    <row r="14" spans="1:12" ht="12.75" thickBot="1">
      <c r="A14" s="122" t="s">
        <v>59</v>
      </c>
      <c r="B14" s="487" t="s">
        <v>106</v>
      </c>
      <c r="C14" s="488"/>
      <c r="D14" s="45">
        <f>SUM(D10:D13)</f>
        <v>10000</v>
      </c>
      <c r="E14" s="357"/>
      <c r="F14" s="357"/>
      <c r="G14" s="43"/>
      <c r="H14" s="45">
        <f>SUM(H10:H13)</f>
        <v>10000</v>
      </c>
      <c r="I14" s="45">
        <f>SUM(I10:I13)</f>
        <v>9310.42</v>
      </c>
      <c r="J14" s="126">
        <f>SUM(J10:J13)</f>
        <v>689.5799999999999</v>
      </c>
      <c r="K14" s="360"/>
      <c r="L14" s="212"/>
    </row>
    <row r="15" spans="1:12" ht="12.75" thickBot="1">
      <c r="A15" s="350"/>
      <c r="B15" s="487" t="s">
        <v>107</v>
      </c>
      <c r="C15" s="488"/>
      <c r="D15" s="45">
        <v>-3000</v>
      </c>
      <c r="E15" s="382" t="s">
        <v>154</v>
      </c>
      <c r="F15" s="357"/>
      <c r="G15" s="43"/>
      <c r="H15" s="44"/>
      <c r="I15" s="44"/>
      <c r="J15" s="44"/>
      <c r="K15" s="351"/>
      <c r="L15" s="212"/>
    </row>
    <row r="16" spans="1:12" ht="12.75" thickBot="1">
      <c r="A16" s="350"/>
      <c r="B16" s="487" t="s">
        <v>108</v>
      </c>
      <c r="C16" s="488"/>
      <c r="D16" s="45">
        <f>SUM(D14:D15)</f>
        <v>7000</v>
      </c>
      <c r="E16" s="357"/>
      <c r="F16" s="357"/>
      <c r="G16" s="43"/>
      <c r="H16" s="44"/>
      <c r="I16" s="44"/>
      <c r="J16" s="44"/>
      <c r="K16" s="351"/>
      <c r="L16" s="212"/>
    </row>
    <row r="17" spans="1:11" ht="12">
      <c r="A17" s="350"/>
      <c r="B17" s="43"/>
      <c r="C17" s="43"/>
      <c r="D17" s="44"/>
      <c r="E17" s="357"/>
      <c r="F17" s="357"/>
      <c r="G17" s="43"/>
      <c r="H17" s="44"/>
      <c r="I17" s="44"/>
      <c r="J17" s="44"/>
      <c r="K17" s="351"/>
    </row>
    <row r="18" spans="1:11" ht="12">
      <c r="A18" s="383"/>
      <c r="B18" s="210"/>
      <c r="C18" s="210"/>
      <c r="D18" s="337"/>
      <c r="E18" s="384"/>
      <c r="F18" s="384"/>
      <c r="G18" s="43"/>
      <c r="H18" s="385"/>
      <c r="I18" s="385"/>
      <c r="J18" s="385"/>
      <c r="K18" s="351"/>
    </row>
    <row r="19" spans="1:11" ht="12">
      <c r="A19" s="368" t="s">
        <v>60</v>
      </c>
      <c r="B19" s="135"/>
      <c r="C19" s="135"/>
      <c r="D19" s="136"/>
      <c r="E19" s="137">
        <f>H14</f>
        <v>10000</v>
      </c>
      <c r="F19" s="43"/>
      <c r="G19" s="43"/>
      <c r="H19" s="43"/>
      <c r="I19" s="43"/>
      <c r="J19" s="43"/>
      <c r="K19" s="351">
        <f>600000+550000</f>
        <v>1150000</v>
      </c>
    </row>
    <row r="20" spans="1:11" ht="12.75" thickBot="1">
      <c r="A20" s="350" t="s">
        <v>61</v>
      </c>
      <c r="B20" s="43"/>
      <c r="C20" s="43"/>
      <c r="D20" s="138"/>
      <c r="E20" s="139">
        <f>I14</f>
        <v>9310.42</v>
      </c>
      <c r="F20" s="43"/>
      <c r="G20" s="43"/>
      <c r="H20" s="43"/>
      <c r="I20" s="43"/>
      <c r="J20" s="43"/>
      <c r="K20" s="351"/>
    </row>
    <row r="21" spans="1:11" ht="12">
      <c r="A21" s="350" t="s">
        <v>62</v>
      </c>
      <c r="B21" s="43"/>
      <c r="C21" s="43"/>
      <c r="D21" s="138"/>
      <c r="E21" s="140">
        <f>E19-E20</f>
        <v>689.5799999999999</v>
      </c>
      <c r="F21" s="43"/>
      <c r="G21" s="43"/>
      <c r="H21" s="43"/>
      <c r="I21" s="43"/>
      <c r="J21" s="43"/>
      <c r="K21" s="351"/>
    </row>
    <row r="22" spans="1:11" ht="12">
      <c r="A22" s="350" t="s">
        <v>63</v>
      </c>
      <c r="B22" s="43"/>
      <c r="C22" s="43"/>
      <c r="D22" s="138"/>
      <c r="E22" s="141">
        <f>1075.65</f>
        <v>1075.65</v>
      </c>
      <c r="F22" s="43"/>
      <c r="G22" s="43"/>
      <c r="H22" s="43"/>
      <c r="I22" s="43"/>
      <c r="J22" s="43"/>
      <c r="K22" s="351"/>
    </row>
    <row r="23" spans="1:11" ht="12.75" thickBot="1">
      <c r="A23" s="369" t="s">
        <v>64</v>
      </c>
      <c r="B23" s="142"/>
      <c r="C23" s="142"/>
      <c r="D23" s="143"/>
      <c r="E23" s="144">
        <f>E21-E22</f>
        <v>-386.07000000000016</v>
      </c>
      <c r="F23" s="43"/>
      <c r="G23" s="43"/>
      <c r="H23" s="43"/>
      <c r="I23" s="43"/>
      <c r="J23" s="43"/>
      <c r="K23" s="351"/>
    </row>
    <row r="24" spans="1:11" ht="12.75" thickTop="1">
      <c r="A24" s="368"/>
      <c r="B24" s="135"/>
      <c r="C24" s="136"/>
      <c r="D24" s="123"/>
      <c r="E24" s="156"/>
      <c r="F24" s="43"/>
      <c r="G24" s="43"/>
      <c r="H24" s="43"/>
      <c r="I24" s="43"/>
      <c r="J24" s="43"/>
      <c r="K24" s="351"/>
    </row>
    <row r="25" spans="1:11" ht="12">
      <c r="A25" s="350" t="str">
        <f>IF(E23&gt;=0,"RFT-INT.GENERADOS POR ACTIVOS","INT-S/ACTIVOS A DEVENGAR-DOC A COBRAR-")</f>
        <v>INT-S/ACTIVOS A DEVENGAR-DOC A COBRAR-</v>
      </c>
      <c r="B25" s="43"/>
      <c r="C25" s="138"/>
      <c r="D25" s="157">
        <f>ABS(E23)</f>
        <v>386.07000000000016</v>
      </c>
      <c r="E25" s="156"/>
      <c r="F25" s="43"/>
      <c r="G25" s="43"/>
      <c r="H25" s="43"/>
      <c r="I25" s="43"/>
      <c r="J25" s="43"/>
      <c r="K25" s="351"/>
    </row>
    <row r="26" spans="1:11" ht="12">
      <c r="A26" s="369"/>
      <c r="B26" s="142" t="str">
        <f>IF(E23&lt;0,"RFT-INT.GENERADOS POR ACTIVOS","INT-S/ACTIVOS A DEVENGAR-DOC. A COBRAR-")</f>
        <v>RFT-INT.GENERADOS POR ACTIVOS</v>
      </c>
      <c r="C26" s="143"/>
      <c r="D26" s="158"/>
      <c r="E26" s="140">
        <f>ABS(E23)</f>
        <v>386.07000000000016</v>
      </c>
      <c r="F26" s="43"/>
      <c r="G26" s="43"/>
      <c r="H26" s="43"/>
      <c r="I26" s="43"/>
      <c r="J26" s="43"/>
      <c r="K26" s="351"/>
    </row>
    <row r="27" spans="1:11" ht="12">
      <c r="A27" s="368" t="s">
        <v>23</v>
      </c>
      <c r="B27" s="135"/>
      <c r="C27" s="136"/>
      <c r="D27" s="157">
        <v>3000</v>
      </c>
      <c r="E27" s="159"/>
      <c r="F27" s="43"/>
      <c r="G27" s="28" t="s">
        <v>105</v>
      </c>
      <c r="H27" s="43"/>
      <c r="I27" s="43"/>
      <c r="J27" s="43"/>
      <c r="K27" s="351"/>
    </row>
    <row r="28" spans="1:11" ht="12">
      <c r="A28" s="350" t="s">
        <v>104</v>
      </c>
      <c r="B28" s="43"/>
      <c r="C28" s="138"/>
      <c r="D28" s="160"/>
      <c r="E28" s="157">
        <v>75.65</v>
      </c>
      <c r="F28" s="43"/>
      <c r="G28" s="43"/>
      <c r="H28" s="43"/>
      <c r="I28" s="43"/>
      <c r="J28" s="43"/>
      <c r="K28" s="351"/>
    </row>
    <row r="29" spans="1:11" ht="14.25">
      <c r="A29" s="369" t="s">
        <v>102</v>
      </c>
      <c r="B29" s="142"/>
      <c r="C29" s="143"/>
      <c r="D29" s="161"/>
      <c r="E29" s="140">
        <f>3000-75.65</f>
        <v>2924.35</v>
      </c>
      <c r="F29" s="43"/>
      <c r="G29" s="43"/>
      <c r="H29" s="510" t="s">
        <v>183</v>
      </c>
      <c r="I29" s="510"/>
      <c r="J29" s="43"/>
      <c r="K29" s="351"/>
    </row>
    <row r="30" spans="1:11" ht="12.75">
      <c r="A30" s="350"/>
      <c r="B30" s="43"/>
      <c r="C30" s="43"/>
      <c r="D30" s="43"/>
      <c r="E30" s="43"/>
      <c r="F30" s="43"/>
      <c r="G30" s="43"/>
      <c r="H30" s="394" t="s">
        <v>199</v>
      </c>
      <c r="I30" s="394"/>
      <c r="J30" s="43"/>
      <c r="K30" s="351"/>
    </row>
    <row r="31" spans="1:11" ht="12.75">
      <c r="A31" s="350"/>
      <c r="B31" s="43"/>
      <c r="C31" s="43"/>
      <c r="D31" s="43"/>
      <c r="E31" s="43"/>
      <c r="F31" s="43"/>
      <c r="G31" s="43"/>
      <c r="H31" s="395" t="s">
        <v>200</v>
      </c>
      <c r="I31" s="396" t="s">
        <v>201</v>
      </c>
      <c r="J31" s="43"/>
      <c r="K31" s="351"/>
    </row>
    <row r="32" spans="1:11" ht="12.75">
      <c r="A32" s="350"/>
      <c r="B32" s="43"/>
      <c r="C32" s="43"/>
      <c r="D32" s="43"/>
      <c r="E32" s="43"/>
      <c r="F32" s="43"/>
      <c r="G32" s="43"/>
      <c r="H32" s="397"/>
      <c r="I32" s="396"/>
      <c r="J32" s="43"/>
      <c r="K32" s="351"/>
    </row>
    <row r="33" spans="1:11" ht="13.5" thickBot="1">
      <c r="A33" s="350"/>
      <c r="B33" s="43"/>
      <c r="C33" s="43"/>
      <c r="D33" s="43"/>
      <c r="E33" s="43"/>
      <c r="F33" s="43"/>
      <c r="G33" s="43"/>
      <c r="H33" s="398">
        <v>386.07</v>
      </c>
      <c r="I33" s="399">
        <v>75.65</v>
      </c>
      <c r="J33" s="43"/>
      <c r="K33" s="351"/>
    </row>
    <row r="34" spans="1:11" ht="13.5" thickTop="1">
      <c r="A34" s="350"/>
      <c r="B34" s="43"/>
      <c r="C34" s="43"/>
      <c r="D34" s="43"/>
      <c r="E34" s="43"/>
      <c r="F34" s="43"/>
      <c r="G34" s="43"/>
      <c r="H34" s="400">
        <f>+H33-I33</f>
        <v>310.41999999999996</v>
      </c>
      <c r="I34" s="401" t="s">
        <v>186</v>
      </c>
      <c r="J34" s="43"/>
      <c r="K34" s="351"/>
    </row>
    <row r="35" spans="1:11" ht="12.75">
      <c r="A35" s="350"/>
      <c r="B35" s="43"/>
      <c r="C35" s="43"/>
      <c r="D35" s="43"/>
      <c r="E35" s="43"/>
      <c r="F35" s="43"/>
      <c r="G35" s="43"/>
      <c r="H35" s="195"/>
      <c r="I35" s="43"/>
      <c r="J35" s="43"/>
      <c r="K35" s="351"/>
    </row>
    <row r="36" spans="1:11" ht="12">
      <c r="A36" s="350"/>
      <c r="B36" s="43"/>
      <c r="C36" s="43"/>
      <c r="D36" s="43"/>
      <c r="E36" s="43"/>
      <c r="F36" s="43"/>
      <c r="G36" s="43"/>
      <c r="H36" s="43"/>
      <c r="I36" s="43"/>
      <c r="J36" s="43"/>
      <c r="K36" s="351"/>
    </row>
    <row r="37" spans="1:11" ht="12">
      <c r="A37" s="350"/>
      <c r="B37" s="43"/>
      <c r="C37" s="43"/>
      <c r="D37" s="43"/>
      <c r="E37" s="43"/>
      <c r="F37" s="43"/>
      <c r="G37" s="43"/>
      <c r="H37" s="43"/>
      <c r="I37" s="43"/>
      <c r="J37" s="43"/>
      <c r="K37" s="351"/>
    </row>
    <row r="38" spans="1:11" ht="12.75">
      <c r="A38" s="350"/>
      <c r="B38" s="43"/>
      <c r="C38" s="43"/>
      <c r="D38" s="43"/>
      <c r="E38" s="43"/>
      <c r="F38" s="43"/>
      <c r="G38" s="297"/>
      <c r="H38" s="297" t="s">
        <v>4</v>
      </c>
      <c r="I38" s="298"/>
      <c r="J38" s="43"/>
      <c r="K38" s="351"/>
    </row>
    <row r="39" spans="1:11" ht="12.75" customHeight="1" thickBot="1">
      <c r="A39" s="371"/>
      <c r="B39" s="372"/>
      <c r="C39" s="372"/>
      <c r="D39" s="372"/>
      <c r="E39" s="372"/>
      <c r="F39" s="372"/>
      <c r="G39" s="314"/>
      <c r="H39" s="314" t="s">
        <v>246</v>
      </c>
      <c r="I39" s="388"/>
      <c r="J39" s="372"/>
      <c r="K39" s="373"/>
    </row>
    <row r="40" spans="1:3" ht="12.75" thickBot="1">
      <c r="A40" s="391"/>
      <c r="B40" s="392"/>
      <c r="C40" s="393"/>
    </row>
  </sheetData>
  <mergeCells count="13">
    <mergeCell ref="H29:I29"/>
    <mergeCell ref="B15:C15"/>
    <mergeCell ref="B16:C16"/>
    <mergeCell ref="B1:C1"/>
    <mergeCell ref="B8:B9"/>
    <mergeCell ref="C8:C9"/>
    <mergeCell ref="D8:D9"/>
    <mergeCell ref="B14:C14"/>
    <mergeCell ref="L8:L9"/>
    <mergeCell ref="K8:K9"/>
    <mergeCell ref="D1:H1"/>
    <mergeCell ref="D2:G2"/>
    <mergeCell ref="D3:G3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workbookViewId="0" topLeftCell="A1">
      <selection activeCell="A1" sqref="A1:B1"/>
    </sheetView>
  </sheetViews>
  <sheetFormatPr defaultColWidth="11.421875" defaultRowHeight="12.75"/>
  <cols>
    <col min="1" max="1" width="3.140625" style="0" customWidth="1"/>
    <col min="2" max="2" width="18.7109375" style="0" bestFit="1" customWidth="1"/>
    <col min="3" max="3" width="9.8515625" style="0" bestFit="1" customWidth="1"/>
    <col min="4" max="4" width="11.28125" style="0" bestFit="1" customWidth="1"/>
    <col min="5" max="5" width="10.00390625" style="0" bestFit="1" customWidth="1"/>
    <col min="6" max="6" width="9.7109375" style="0" bestFit="1" customWidth="1"/>
    <col min="7" max="7" width="10.28125" style="0" bestFit="1" customWidth="1"/>
    <col min="8" max="8" width="11.57421875" style="0" bestFit="1" customWidth="1"/>
    <col min="9" max="9" width="10.8515625" style="0" bestFit="1" customWidth="1"/>
    <col min="11" max="11" width="12.28125" style="0" customWidth="1"/>
  </cols>
  <sheetData>
    <row r="1" spans="1:11" ht="27" thickBot="1">
      <c r="A1" s="436" t="s">
        <v>0</v>
      </c>
      <c r="B1" s="437"/>
      <c r="C1" s="522" t="s">
        <v>26</v>
      </c>
      <c r="D1" s="522"/>
      <c r="E1" s="522"/>
      <c r="F1" s="522"/>
      <c r="G1" s="522"/>
      <c r="H1" s="522"/>
      <c r="I1" s="522"/>
      <c r="J1" s="522"/>
      <c r="K1" s="402" t="s">
        <v>122</v>
      </c>
    </row>
    <row r="2" spans="1:11" ht="12.75">
      <c r="A2" s="15"/>
      <c r="B2" s="8"/>
      <c r="C2" s="521" t="s">
        <v>67</v>
      </c>
      <c r="D2" s="521"/>
      <c r="E2" s="521"/>
      <c r="F2" s="521"/>
      <c r="G2" s="521"/>
      <c r="H2" s="521"/>
      <c r="I2" s="521"/>
      <c r="J2" s="8"/>
      <c r="K2" s="4"/>
    </row>
    <row r="3" spans="1:11" ht="12.75">
      <c r="A3" s="15"/>
      <c r="B3" s="8"/>
      <c r="C3" s="438" t="s">
        <v>129</v>
      </c>
      <c r="D3" s="438"/>
      <c r="E3" s="438"/>
      <c r="F3" s="438"/>
      <c r="G3" s="438"/>
      <c r="H3" s="438"/>
      <c r="I3" s="438"/>
      <c r="J3" s="8"/>
      <c r="K3" s="4"/>
    </row>
    <row r="4" spans="1:11" ht="12.75">
      <c r="A4" s="16"/>
      <c r="B4" s="3"/>
      <c r="C4" s="3"/>
      <c r="D4" s="3"/>
      <c r="E4" s="3"/>
      <c r="F4" s="3"/>
      <c r="G4" s="3"/>
      <c r="H4" s="3"/>
      <c r="I4" s="3"/>
      <c r="J4" s="1" t="s">
        <v>3</v>
      </c>
      <c r="K4" s="9"/>
    </row>
    <row r="5" spans="1:11" ht="12.75">
      <c r="A5" s="16"/>
      <c r="B5" s="3"/>
      <c r="C5" s="3"/>
      <c r="D5" s="3"/>
      <c r="E5" s="3"/>
      <c r="F5" s="3"/>
      <c r="G5" s="3"/>
      <c r="H5" s="3"/>
      <c r="I5" s="3"/>
      <c r="J5" s="1" t="s">
        <v>5</v>
      </c>
      <c r="K5" s="9"/>
    </row>
    <row r="6" spans="1:11" ht="12.75">
      <c r="A6" s="16"/>
      <c r="B6" s="3"/>
      <c r="C6" s="3"/>
      <c r="D6" s="3"/>
      <c r="E6" s="3"/>
      <c r="F6" s="3"/>
      <c r="G6" s="3"/>
      <c r="H6" s="3"/>
      <c r="I6" s="3"/>
      <c r="J6" s="1" t="s">
        <v>6</v>
      </c>
      <c r="K6" s="9"/>
    </row>
    <row r="7" spans="1:11" ht="12.75">
      <c r="A7" s="16"/>
      <c r="B7" s="3"/>
      <c r="C7" s="3"/>
      <c r="D7" s="3"/>
      <c r="E7" s="3"/>
      <c r="F7" s="3"/>
      <c r="G7" s="3"/>
      <c r="H7" s="3"/>
      <c r="I7" s="3"/>
      <c r="J7" s="3"/>
      <c r="K7" s="4"/>
    </row>
    <row r="8" spans="1:11" s="11" customFormat="1" ht="24" customHeight="1">
      <c r="A8" s="403" t="s">
        <v>27</v>
      </c>
      <c r="B8" s="54" t="s">
        <v>28</v>
      </c>
      <c r="C8" s="54" t="s">
        <v>1</v>
      </c>
      <c r="D8" s="54" t="s">
        <v>124</v>
      </c>
      <c r="E8" s="55" t="s">
        <v>20</v>
      </c>
      <c r="F8" s="62" t="s">
        <v>106</v>
      </c>
      <c r="G8" s="20" t="s">
        <v>29</v>
      </c>
      <c r="H8" s="10" t="s">
        <v>30</v>
      </c>
      <c r="I8" s="20" t="s">
        <v>31</v>
      </c>
      <c r="J8" s="462" t="s">
        <v>14</v>
      </c>
      <c r="K8" s="513"/>
    </row>
    <row r="9" spans="1:11" ht="12.75">
      <c r="A9" s="215">
        <v>1</v>
      </c>
      <c r="B9" s="67" t="s">
        <v>75</v>
      </c>
      <c r="C9" s="68">
        <v>3700</v>
      </c>
      <c r="D9" s="67" t="s">
        <v>87</v>
      </c>
      <c r="E9" s="69">
        <v>38370</v>
      </c>
      <c r="F9" s="70"/>
      <c r="G9" s="68">
        <v>3700</v>
      </c>
      <c r="H9" s="70"/>
      <c r="I9" s="60"/>
      <c r="J9" s="514"/>
      <c r="K9" s="515"/>
    </row>
    <row r="10" spans="1:11" ht="12.75">
      <c r="A10" s="215">
        <v>2</v>
      </c>
      <c r="B10" s="67" t="s">
        <v>75</v>
      </c>
      <c r="C10" s="68">
        <v>2000</v>
      </c>
      <c r="D10" s="67" t="s">
        <v>88</v>
      </c>
      <c r="E10" s="69">
        <v>38381</v>
      </c>
      <c r="F10" s="70"/>
      <c r="G10" s="68">
        <v>2000</v>
      </c>
      <c r="H10" s="70"/>
      <c r="I10" s="60"/>
      <c r="J10" s="514"/>
      <c r="K10" s="515"/>
    </row>
    <row r="11" spans="1:11" ht="12.75">
      <c r="A11" s="215">
        <v>3</v>
      </c>
      <c r="B11" s="56" t="s">
        <v>75</v>
      </c>
      <c r="C11" s="61">
        <v>3000</v>
      </c>
      <c r="D11" s="56" t="s">
        <v>77</v>
      </c>
      <c r="E11" s="57">
        <v>38402</v>
      </c>
      <c r="F11" s="81">
        <f>SUM(C9:C11)</f>
        <v>8700</v>
      </c>
      <c r="G11" s="61">
        <v>3000</v>
      </c>
      <c r="H11" s="63"/>
      <c r="I11" s="1"/>
      <c r="J11" s="416"/>
      <c r="K11" s="520"/>
    </row>
    <row r="12" spans="1:11" ht="12.75">
      <c r="A12" s="215">
        <v>4</v>
      </c>
      <c r="B12" s="67" t="s">
        <v>76</v>
      </c>
      <c r="C12" s="68">
        <v>7500</v>
      </c>
      <c r="D12" s="67" t="s">
        <v>89</v>
      </c>
      <c r="E12" s="69">
        <v>38382</v>
      </c>
      <c r="F12" s="79"/>
      <c r="G12" s="68">
        <v>7500</v>
      </c>
      <c r="H12" s="70"/>
      <c r="I12" s="60"/>
      <c r="J12" s="514"/>
      <c r="K12" s="515"/>
    </row>
    <row r="13" spans="1:11" ht="30" customHeight="1">
      <c r="A13" s="215">
        <v>5</v>
      </c>
      <c r="B13" s="67" t="s">
        <v>76</v>
      </c>
      <c r="C13" s="68">
        <v>790</v>
      </c>
      <c r="D13" s="67" t="s">
        <v>116</v>
      </c>
      <c r="E13" s="69">
        <v>38352</v>
      </c>
      <c r="F13" s="79"/>
      <c r="G13" s="70"/>
      <c r="H13" s="70">
        <v>790</v>
      </c>
      <c r="I13" s="60"/>
      <c r="J13" s="518" t="s">
        <v>125</v>
      </c>
      <c r="K13" s="519"/>
    </row>
    <row r="14" spans="1:11" ht="12.75">
      <c r="A14" s="215">
        <v>6</v>
      </c>
      <c r="B14" s="71" t="s">
        <v>76</v>
      </c>
      <c r="C14" s="68">
        <v>3500</v>
      </c>
      <c r="D14" s="71" t="s">
        <v>78</v>
      </c>
      <c r="E14" s="69">
        <v>38382</v>
      </c>
      <c r="F14" s="79"/>
      <c r="G14" s="68">
        <v>3500</v>
      </c>
      <c r="H14" s="70"/>
      <c r="I14" s="60"/>
      <c r="J14" s="514"/>
      <c r="K14" s="515"/>
    </row>
    <row r="15" spans="1:11" ht="12.75">
      <c r="A15" s="215">
        <v>7</v>
      </c>
      <c r="B15" s="72" t="s">
        <v>76</v>
      </c>
      <c r="C15" s="68">
        <v>3500</v>
      </c>
      <c r="D15" s="72" t="s">
        <v>79</v>
      </c>
      <c r="E15" s="69">
        <v>59</v>
      </c>
      <c r="F15" s="79"/>
      <c r="G15" s="68">
        <v>3500</v>
      </c>
      <c r="H15" s="70"/>
      <c r="I15" s="60"/>
      <c r="J15" s="514"/>
      <c r="K15" s="515"/>
    </row>
    <row r="16" spans="1:11" ht="12.75">
      <c r="A16" s="215">
        <v>8</v>
      </c>
      <c r="B16" s="58" t="s">
        <v>76</v>
      </c>
      <c r="C16" s="61">
        <v>3500</v>
      </c>
      <c r="D16" s="58" t="s">
        <v>80</v>
      </c>
      <c r="E16" s="57">
        <v>38441</v>
      </c>
      <c r="F16" s="81">
        <f>SUM(C12:C16)</f>
        <v>18790</v>
      </c>
      <c r="G16" s="61">
        <v>3500</v>
      </c>
      <c r="H16" s="63"/>
      <c r="I16" s="1"/>
      <c r="J16" s="416"/>
      <c r="K16" s="520"/>
    </row>
    <row r="17" spans="1:11" ht="20.25" customHeight="1">
      <c r="A17" s="215">
        <v>9</v>
      </c>
      <c r="B17" s="71" t="s">
        <v>74</v>
      </c>
      <c r="C17" s="68">
        <v>4500</v>
      </c>
      <c r="D17" s="71" t="s">
        <v>84</v>
      </c>
      <c r="E17" s="69">
        <v>38362</v>
      </c>
      <c r="F17" s="79"/>
      <c r="G17" s="68">
        <v>4500</v>
      </c>
      <c r="H17" s="70"/>
      <c r="I17" s="60"/>
      <c r="J17" s="516" t="s">
        <v>126</v>
      </c>
      <c r="K17" s="517"/>
    </row>
    <row r="18" spans="1:11" ht="12.75">
      <c r="A18" s="215">
        <v>10</v>
      </c>
      <c r="B18" s="71" t="s">
        <v>74</v>
      </c>
      <c r="C18" s="68">
        <v>3900</v>
      </c>
      <c r="D18" s="71" t="s">
        <v>85</v>
      </c>
      <c r="E18" s="69">
        <v>38380</v>
      </c>
      <c r="F18" s="79"/>
      <c r="G18" s="68">
        <v>3900</v>
      </c>
      <c r="H18" s="70"/>
      <c r="I18" s="60"/>
      <c r="J18" s="514"/>
      <c r="K18" s="515"/>
    </row>
    <row r="19" spans="1:11" ht="12.75">
      <c r="A19" s="215">
        <v>11</v>
      </c>
      <c r="B19" s="71" t="s">
        <v>74</v>
      </c>
      <c r="C19" s="68">
        <v>6000</v>
      </c>
      <c r="D19" s="71" t="s">
        <v>86</v>
      </c>
      <c r="E19" s="69">
        <v>38441</v>
      </c>
      <c r="F19" s="79"/>
      <c r="G19" s="68">
        <v>6000</v>
      </c>
      <c r="H19" s="70"/>
      <c r="I19" s="60"/>
      <c r="J19" s="514"/>
      <c r="K19" s="515"/>
    </row>
    <row r="20" spans="1:11" ht="12.75">
      <c r="A20" s="215">
        <v>12</v>
      </c>
      <c r="B20" s="56" t="s">
        <v>74</v>
      </c>
      <c r="C20" s="61">
        <v>1100</v>
      </c>
      <c r="D20" s="56" t="s">
        <v>73</v>
      </c>
      <c r="E20" s="57">
        <v>38381</v>
      </c>
      <c r="F20" s="81">
        <f>SUM(C17:C20)</f>
        <v>15500</v>
      </c>
      <c r="G20" s="61">
        <v>1100</v>
      </c>
      <c r="H20" s="63"/>
      <c r="I20" s="1"/>
      <c r="J20" s="416"/>
      <c r="K20" s="520"/>
    </row>
    <row r="21" spans="1:11" ht="12.75">
      <c r="A21" s="215"/>
      <c r="B21" s="59"/>
      <c r="C21" s="59"/>
      <c r="D21" s="59"/>
      <c r="E21" s="59"/>
      <c r="F21" s="80"/>
      <c r="G21" s="63"/>
      <c r="H21" s="63"/>
      <c r="I21" s="1"/>
      <c r="J21" s="416"/>
      <c r="K21" s="520"/>
    </row>
    <row r="22" spans="1:11" ht="12.75">
      <c r="A22" s="240"/>
      <c r="B22" s="42" t="s">
        <v>2</v>
      </c>
      <c r="C22" s="65">
        <f>SUM(C9:C21)</f>
        <v>42990</v>
      </c>
      <c r="D22" s="42"/>
      <c r="E22" s="42"/>
      <c r="F22" s="65">
        <f>SUM(F9:F21)</f>
        <v>42990</v>
      </c>
      <c r="G22" s="65">
        <f>SUM(G9:G21)</f>
        <v>42200</v>
      </c>
      <c r="H22" s="65">
        <f>SUM(H9:H21)</f>
        <v>790</v>
      </c>
      <c r="I22" s="65">
        <f>SUM(I9:I21)</f>
        <v>0</v>
      </c>
      <c r="J22" s="416"/>
      <c r="K22" s="520"/>
    </row>
    <row r="23" spans="1:11" ht="13.5" thickBot="1">
      <c r="A23" s="240"/>
      <c r="B23" s="1"/>
      <c r="C23" s="1"/>
      <c r="D23" s="1"/>
      <c r="E23" s="1"/>
      <c r="F23" s="48"/>
      <c r="G23" s="1"/>
      <c r="H23" s="1"/>
      <c r="I23" s="1"/>
      <c r="J23" s="416"/>
      <c r="K23" s="520"/>
    </row>
    <row r="24" spans="1:11" ht="13.5" thickBot="1">
      <c r="A24" s="524" t="s">
        <v>32</v>
      </c>
      <c r="B24" s="525"/>
      <c r="C24" s="525"/>
      <c r="D24" s="525"/>
      <c r="E24" s="525"/>
      <c r="F24" s="525"/>
      <c r="G24" s="525"/>
      <c r="H24" s="525"/>
      <c r="I24" s="525"/>
      <c r="J24" s="525"/>
      <c r="K24" s="526"/>
    </row>
    <row r="25" spans="1:11" ht="45.75" customHeight="1" thickBot="1">
      <c r="A25" s="527"/>
      <c r="B25" s="528"/>
      <c r="C25" s="22" t="s">
        <v>34</v>
      </c>
      <c r="D25" s="22"/>
      <c r="E25" s="22"/>
      <c r="F25" s="22"/>
      <c r="G25" s="22" t="s">
        <v>1</v>
      </c>
      <c r="H25" s="23" t="s">
        <v>33</v>
      </c>
      <c r="I25" s="24" t="s">
        <v>38</v>
      </c>
      <c r="J25" s="425"/>
      <c r="K25" s="523"/>
    </row>
    <row r="26" spans="1:11" ht="13.5" thickBot="1">
      <c r="A26" s="529" t="s">
        <v>35</v>
      </c>
      <c r="B26" s="530"/>
      <c r="C26" s="163">
        <v>3</v>
      </c>
      <c r="D26" s="1"/>
      <c r="E26" s="1"/>
      <c r="F26" s="1"/>
      <c r="G26" s="162">
        <v>42990</v>
      </c>
      <c r="H26" s="66">
        <f>ROUND(G26/$G$26*100,2)</f>
        <v>100</v>
      </c>
      <c r="I26" s="66">
        <f>ROUND(C26/$C$26*100,2)</f>
        <v>100</v>
      </c>
      <c r="J26" s="416"/>
      <c r="K26" s="520"/>
    </row>
    <row r="27" spans="1:11" ht="13.5" thickBot="1">
      <c r="A27" s="529" t="s">
        <v>36</v>
      </c>
      <c r="B27" s="530"/>
      <c r="C27" s="163">
        <v>2</v>
      </c>
      <c r="D27" s="1"/>
      <c r="E27" s="1"/>
      <c r="F27" s="1"/>
      <c r="G27" s="162">
        <v>42200</v>
      </c>
      <c r="H27" s="66">
        <f>ROUND(G27/$G$26*100,2)</f>
        <v>98.16</v>
      </c>
      <c r="I27" s="66">
        <f>ROUND(C27/$C$26*100,2)</f>
        <v>66.67</v>
      </c>
      <c r="J27" s="416"/>
      <c r="K27" s="520"/>
    </row>
    <row r="28" spans="1:11" ht="13.5" thickBot="1">
      <c r="A28" s="529" t="s">
        <v>37</v>
      </c>
      <c r="B28" s="530"/>
      <c r="C28" s="163">
        <v>1</v>
      </c>
      <c r="D28" s="1"/>
      <c r="E28" s="1"/>
      <c r="F28" s="1"/>
      <c r="G28" s="162">
        <v>790</v>
      </c>
      <c r="H28" s="66">
        <f>ROUND(G28/$G$26*100,2)</f>
        <v>1.84</v>
      </c>
      <c r="I28" s="66">
        <f>ROUND(C28/$C$26*100,2)</f>
        <v>33.33</v>
      </c>
      <c r="J28" s="416"/>
      <c r="K28" s="520"/>
    </row>
    <row r="29" spans="1:11" ht="13.5" thickBot="1">
      <c r="A29" s="529" t="s">
        <v>31</v>
      </c>
      <c r="B29" s="530"/>
      <c r="C29" s="163">
        <v>0</v>
      </c>
      <c r="D29" s="1"/>
      <c r="E29" s="1"/>
      <c r="F29" s="1"/>
      <c r="G29" s="162">
        <v>0</v>
      </c>
      <c r="H29" s="66">
        <f>ROUND(G29/$G$26*100,2)</f>
        <v>0</v>
      </c>
      <c r="I29" s="66">
        <f>ROUND(C29/$C$26*100,2)</f>
        <v>0</v>
      </c>
      <c r="J29" s="416"/>
      <c r="K29" s="520"/>
    </row>
    <row r="30" spans="1:11" ht="13.5" thickBot="1">
      <c r="A30" s="531"/>
      <c r="B30" s="532"/>
      <c r="C30" s="1"/>
      <c r="D30" s="1"/>
      <c r="E30" s="1"/>
      <c r="F30" s="1"/>
      <c r="G30" s="1"/>
      <c r="H30" s="1"/>
      <c r="I30" s="1"/>
      <c r="J30" s="416"/>
      <c r="K30" s="520"/>
    </row>
    <row r="31" spans="1:11" ht="13.5" thickBot="1">
      <c r="A31" s="531"/>
      <c r="B31" s="532"/>
      <c r="C31" s="1"/>
      <c r="D31" s="1"/>
      <c r="E31" s="1"/>
      <c r="F31" s="1"/>
      <c r="G31" s="1"/>
      <c r="H31" s="1"/>
      <c r="I31" s="1"/>
      <c r="J31" s="416"/>
      <c r="K31" s="520"/>
    </row>
    <row r="32" spans="1:11" ht="13.5" thickBot="1">
      <c r="A32" s="531"/>
      <c r="B32" s="532"/>
      <c r="C32" s="1"/>
      <c r="D32" s="1"/>
      <c r="E32" s="1"/>
      <c r="F32" s="1"/>
      <c r="G32" s="1"/>
      <c r="H32" s="1"/>
      <c r="I32" s="1"/>
      <c r="J32" s="416"/>
      <c r="K32" s="520"/>
    </row>
    <row r="33" spans="1:11" ht="12.75">
      <c r="A33" s="531"/>
      <c r="B33" s="532"/>
      <c r="C33" s="1"/>
      <c r="D33" s="1"/>
      <c r="E33" s="1"/>
      <c r="F33" s="1"/>
      <c r="G33" s="1"/>
      <c r="H33" s="1"/>
      <c r="I33" s="1"/>
      <c r="J33" s="416"/>
      <c r="K33" s="520"/>
    </row>
    <row r="34" spans="1:11" ht="12.75">
      <c r="A34" s="16"/>
      <c r="B34" s="3"/>
      <c r="C34" s="3"/>
      <c r="D34" s="3"/>
      <c r="E34" s="3"/>
      <c r="F34" s="3"/>
      <c r="G34" s="3"/>
      <c r="H34" s="3"/>
      <c r="I34" s="3"/>
      <c r="J34" s="3"/>
      <c r="K34" s="4"/>
    </row>
    <row r="35" spans="1:11" ht="12.75">
      <c r="A35" s="16"/>
      <c r="B35" s="3"/>
      <c r="C35" s="3"/>
      <c r="D35" s="3"/>
      <c r="E35" s="3"/>
      <c r="F35" s="3"/>
      <c r="G35" s="3"/>
      <c r="H35" s="3"/>
      <c r="I35" s="3"/>
      <c r="J35" s="3"/>
      <c r="K35" s="4"/>
    </row>
    <row r="36" spans="1:11" ht="12.75">
      <c r="A36" s="16"/>
      <c r="B36" s="3"/>
      <c r="C36" s="3"/>
      <c r="D36" s="3"/>
      <c r="E36" s="3"/>
      <c r="F36" s="3"/>
      <c r="G36" s="3"/>
      <c r="H36" s="3"/>
      <c r="I36" s="297" t="s">
        <v>4</v>
      </c>
      <c r="J36" s="298"/>
      <c r="K36" s="4"/>
    </row>
    <row r="37" spans="1:11" ht="12.75">
      <c r="A37" s="16"/>
      <c r="B37" s="3"/>
      <c r="C37" s="3"/>
      <c r="D37" s="3"/>
      <c r="E37" s="3"/>
      <c r="F37" s="3"/>
      <c r="G37" s="3"/>
      <c r="H37" s="3"/>
      <c r="I37" s="297" t="s">
        <v>246</v>
      </c>
      <c r="J37" s="298"/>
      <c r="K37" s="4"/>
    </row>
    <row r="38" spans="1:11" ht="12.75">
      <c r="A38" s="16"/>
      <c r="B38" s="3"/>
      <c r="C38" s="3"/>
      <c r="D38" s="3"/>
      <c r="E38" s="3"/>
      <c r="F38" s="3"/>
      <c r="G38" s="3"/>
      <c r="H38" s="3"/>
      <c r="I38" s="3"/>
      <c r="J38" s="3"/>
      <c r="K38" s="4"/>
    </row>
    <row r="39" spans="1:11" ht="12.75">
      <c r="A39" s="16"/>
      <c r="B39" s="3"/>
      <c r="C39" s="3"/>
      <c r="D39" s="3"/>
      <c r="E39" s="3"/>
      <c r="F39" s="3"/>
      <c r="G39" s="3"/>
      <c r="H39" s="3"/>
      <c r="I39" s="3"/>
      <c r="J39" s="3"/>
      <c r="K39" s="4"/>
    </row>
    <row r="40" spans="1:11" ht="13.5" thickBot="1">
      <c r="A40" s="17"/>
      <c r="B40" s="5"/>
      <c r="C40" s="5"/>
      <c r="D40" s="5"/>
      <c r="E40" s="5"/>
      <c r="F40" s="5"/>
      <c r="G40" s="5"/>
      <c r="H40" s="5"/>
      <c r="I40" s="5"/>
      <c r="J40" s="5"/>
      <c r="K40" s="6"/>
    </row>
  </sheetData>
  <mergeCells count="39">
    <mergeCell ref="A33:B33"/>
    <mergeCell ref="A27:B27"/>
    <mergeCell ref="A28:B28"/>
    <mergeCell ref="A29:B29"/>
    <mergeCell ref="A30:B30"/>
    <mergeCell ref="A31:B31"/>
    <mergeCell ref="J26:K26"/>
    <mergeCell ref="J31:K31"/>
    <mergeCell ref="J28:K28"/>
    <mergeCell ref="J29:K29"/>
    <mergeCell ref="J30:K30"/>
    <mergeCell ref="J25:K25"/>
    <mergeCell ref="J33:K33"/>
    <mergeCell ref="J22:K22"/>
    <mergeCell ref="A24:K24"/>
    <mergeCell ref="J23:K23"/>
    <mergeCell ref="J27:K27"/>
    <mergeCell ref="A25:B25"/>
    <mergeCell ref="A26:B26"/>
    <mergeCell ref="A32:B32"/>
    <mergeCell ref="J32:K32"/>
    <mergeCell ref="J18:K18"/>
    <mergeCell ref="J19:K19"/>
    <mergeCell ref="J20:K20"/>
    <mergeCell ref="J21:K21"/>
    <mergeCell ref="A1:B1"/>
    <mergeCell ref="C2:I2"/>
    <mergeCell ref="C3:I3"/>
    <mergeCell ref="C1:J1"/>
    <mergeCell ref="J8:K8"/>
    <mergeCell ref="J12:K12"/>
    <mergeCell ref="J17:K17"/>
    <mergeCell ref="J13:K13"/>
    <mergeCell ref="J14:K14"/>
    <mergeCell ref="J15:K15"/>
    <mergeCell ref="J16:K16"/>
    <mergeCell ref="J9:K9"/>
    <mergeCell ref="J10:K10"/>
    <mergeCell ref="J11:K11"/>
  </mergeCells>
  <printOptions/>
  <pageMargins left="0.75" right="0.75" top="1" bottom="1" header="0" footer="0"/>
  <pageSetup horizontalDpi="600" verticalDpi="6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F2" sqref="F2"/>
    </sheetView>
  </sheetViews>
  <sheetFormatPr defaultColWidth="12.140625" defaultRowHeight="12.75"/>
  <cols>
    <col min="1" max="1" width="12.8515625" style="166" customWidth="1"/>
    <col min="2" max="2" width="18.8515625" style="165" customWidth="1"/>
    <col min="3" max="3" width="19.28125" style="165" customWidth="1"/>
    <col min="4" max="4" width="19.00390625" style="165" customWidth="1"/>
    <col min="5" max="5" width="3.00390625" style="165" customWidth="1"/>
    <col min="6" max="6" width="11.28125" style="165" customWidth="1"/>
    <col min="7" max="16384" width="17.00390625" style="165" customWidth="1"/>
  </cols>
  <sheetData>
    <row r="1" spans="1:8" ht="27" thickBot="1">
      <c r="A1" s="541" t="s">
        <v>0</v>
      </c>
      <c r="B1" s="542"/>
      <c r="C1" s="404" t="s">
        <v>166</v>
      </c>
      <c r="D1" s="405"/>
      <c r="E1" s="405"/>
      <c r="F1" s="284" t="s">
        <v>151</v>
      </c>
      <c r="G1" s="406"/>
      <c r="H1" s="407"/>
    </row>
    <row r="2" spans="1:8" ht="12.75">
      <c r="A2" s="310"/>
      <c r="B2" s="308"/>
      <c r="C2" s="543" t="s">
        <v>127</v>
      </c>
      <c r="D2" s="543"/>
      <c r="E2" s="543"/>
      <c r="F2" s="297"/>
      <c r="G2" s="298"/>
      <c r="H2" s="376"/>
    </row>
    <row r="3" spans="1:8" ht="12.75">
      <c r="A3" s="310"/>
      <c r="B3" s="308"/>
      <c r="C3" s="543" t="s">
        <v>128</v>
      </c>
      <c r="D3" s="543"/>
      <c r="E3" s="543"/>
      <c r="F3" s="297"/>
      <c r="G3" s="298"/>
      <c r="H3" s="376"/>
    </row>
    <row r="4" spans="1:8" ht="12.75">
      <c r="A4" s="408"/>
      <c r="B4" s="298"/>
      <c r="C4" s="298"/>
      <c r="D4" s="298"/>
      <c r="E4" s="298"/>
      <c r="F4" s="298"/>
      <c r="G4" s="298"/>
      <c r="H4" s="376"/>
    </row>
    <row r="5" spans="1:8" ht="13.5" thickBot="1">
      <c r="A5" s="409"/>
      <c r="B5" s="298"/>
      <c r="C5" s="298"/>
      <c r="D5" s="298"/>
      <c r="E5" s="298"/>
      <c r="F5" s="298"/>
      <c r="G5" s="298"/>
      <c r="H5" s="376"/>
    </row>
    <row r="6" spans="1:8" s="171" customFormat="1" ht="13.5" thickBot="1">
      <c r="A6" s="167"/>
      <c r="B6" s="168"/>
      <c r="C6" s="169" t="s">
        <v>173</v>
      </c>
      <c r="D6" s="170"/>
      <c r="E6" s="298"/>
      <c r="F6" s="410"/>
      <c r="G6" s="410"/>
      <c r="H6" s="411"/>
    </row>
    <row r="7" spans="1:8" s="171" customFormat="1" ht="13.5" thickBot="1">
      <c r="A7" s="172" t="s">
        <v>161</v>
      </c>
      <c r="B7" s="173" t="s">
        <v>162</v>
      </c>
      <c r="C7" s="174" t="s">
        <v>163</v>
      </c>
      <c r="D7" s="175" t="s">
        <v>164</v>
      </c>
      <c r="E7" s="298"/>
      <c r="F7" s="410"/>
      <c r="G7" s="410"/>
      <c r="H7" s="411"/>
    </row>
    <row r="8" spans="1:8" s="171" customFormat="1" ht="12.75">
      <c r="A8" s="180">
        <v>12</v>
      </c>
      <c r="B8" s="181">
        <v>2</v>
      </c>
      <c r="C8" s="182">
        <v>0</v>
      </c>
      <c r="D8" s="183">
        <f aca="true" t="shared" si="0" ref="D8:D20">ROUND(($B8*C8),2)</f>
        <v>0</v>
      </c>
      <c r="E8" s="298"/>
      <c r="F8" s="410"/>
      <c r="G8" s="410"/>
      <c r="H8" s="411"/>
    </row>
    <row r="9" spans="1:8" ht="12.75">
      <c r="A9" s="180">
        <v>1</v>
      </c>
      <c r="B9" s="181">
        <v>1.95</v>
      </c>
      <c r="C9" s="184">
        <v>-31500</v>
      </c>
      <c r="D9" s="183">
        <f t="shared" si="0"/>
        <v>-61425</v>
      </c>
      <c r="E9" s="298"/>
      <c r="F9" s="298"/>
      <c r="G9" s="298"/>
      <c r="H9" s="376"/>
    </row>
    <row r="10" spans="1:8" ht="12.75">
      <c r="A10" s="180">
        <v>2</v>
      </c>
      <c r="B10" s="181">
        <v>1.8</v>
      </c>
      <c r="C10" s="184">
        <v>-23670</v>
      </c>
      <c r="D10" s="183">
        <f t="shared" si="0"/>
        <v>-42606</v>
      </c>
      <c r="E10" s="298"/>
      <c r="F10" s="298"/>
      <c r="G10" s="298"/>
      <c r="H10" s="376"/>
    </row>
    <row r="11" spans="1:8" ht="12.75">
      <c r="A11" s="180">
        <v>3</v>
      </c>
      <c r="B11" s="181">
        <v>1.7</v>
      </c>
      <c r="C11" s="184">
        <v>-23900</v>
      </c>
      <c r="D11" s="183">
        <f t="shared" si="0"/>
        <v>-40630</v>
      </c>
      <c r="E11" s="298"/>
      <c r="F11" s="298"/>
      <c r="G11" s="298"/>
      <c r="H11" s="376"/>
    </row>
    <row r="12" spans="1:8" ht="12.75">
      <c r="A12" s="180">
        <v>4</v>
      </c>
      <c r="B12" s="181">
        <v>1.5</v>
      </c>
      <c r="C12" s="184">
        <v>-24310</v>
      </c>
      <c r="D12" s="183">
        <f t="shared" si="0"/>
        <v>-36465</v>
      </c>
      <c r="E12" s="298"/>
      <c r="F12" s="298"/>
      <c r="G12" s="298"/>
      <c r="H12" s="376"/>
    </row>
    <row r="13" spans="1:8" ht="12.75">
      <c r="A13" s="180">
        <v>5</v>
      </c>
      <c r="B13" s="181">
        <v>1.45</v>
      </c>
      <c r="C13" s="184">
        <v>-30100</v>
      </c>
      <c r="D13" s="183">
        <f t="shared" si="0"/>
        <v>-43645</v>
      </c>
      <c r="E13" s="298"/>
      <c r="F13" s="298"/>
      <c r="G13" s="298"/>
      <c r="H13" s="376"/>
    </row>
    <row r="14" spans="1:8" ht="12.75">
      <c r="A14" s="180">
        <v>6</v>
      </c>
      <c r="B14" s="181">
        <v>1.4</v>
      </c>
      <c r="C14" s="184">
        <v>-33100</v>
      </c>
      <c r="D14" s="183">
        <f t="shared" si="0"/>
        <v>-46340</v>
      </c>
      <c r="E14" s="298"/>
      <c r="F14" s="298"/>
      <c r="G14" s="298"/>
      <c r="H14" s="376"/>
    </row>
    <row r="15" spans="1:8" ht="12.75">
      <c r="A15" s="180">
        <v>7</v>
      </c>
      <c r="B15" s="181">
        <v>1.3</v>
      </c>
      <c r="C15" s="184">
        <v>-37690</v>
      </c>
      <c r="D15" s="183">
        <f t="shared" si="0"/>
        <v>-48997</v>
      </c>
      <c r="E15" s="298"/>
      <c r="F15" s="298"/>
      <c r="G15" s="298"/>
      <c r="H15" s="376"/>
    </row>
    <row r="16" spans="1:8" ht="12.75">
      <c r="A16" s="180">
        <v>8</v>
      </c>
      <c r="B16" s="181">
        <v>1.25</v>
      </c>
      <c r="C16" s="184">
        <v>-35880</v>
      </c>
      <c r="D16" s="183">
        <f t="shared" si="0"/>
        <v>-44850</v>
      </c>
      <c r="E16" s="298"/>
      <c r="F16" s="298"/>
      <c r="G16" s="298"/>
      <c r="H16" s="376"/>
    </row>
    <row r="17" spans="1:8" ht="12.75">
      <c r="A17" s="180">
        <v>9</v>
      </c>
      <c r="B17" s="181">
        <v>1.22</v>
      </c>
      <c r="C17" s="184">
        <v>-31900</v>
      </c>
      <c r="D17" s="183">
        <f t="shared" si="0"/>
        <v>-38918</v>
      </c>
      <c r="E17" s="298"/>
      <c r="F17" s="298"/>
      <c r="G17" s="298"/>
      <c r="H17" s="376"/>
    </row>
    <row r="18" spans="1:8" ht="12.75">
      <c r="A18" s="180">
        <v>10</v>
      </c>
      <c r="B18" s="181">
        <v>1.15</v>
      </c>
      <c r="C18" s="184">
        <v>-31500</v>
      </c>
      <c r="D18" s="183">
        <f t="shared" si="0"/>
        <v>-36225</v>
      </c>
      <c r="E18" s="298"/>
      <c r="F18" s="298"/>
      <c r="G18" s="298"/>
      <c r="H18" s="376"/>
    </row>
    <row r="19" spans="1:8" ht="12.75">
      <c r="A19" s="180">
        <v>11</v>
      </c>
      <c r="B19" s="181">
        <v>1.06</v>
      </c>
      <c r="C19" s="184">
        <v>-42400</v>
      </c>
      <c r="D19" s="183">
        <f t="shared" si="0"/>
        <v>-44944</v>
      </c>
      <c r="E19" s="298" t="s">
        <v>203</v>
      </c>
      <c r="F19" s="298"/>
      <c r="G19" s="298"/>
      <c r="H19" s="376"/>
    </row>
    <row r="20" spans="1:8" ht="13.5" thickBot="1">
      <c r="A20" s="185">
        <v>12</v>
      </c>
      <c r="B20" s="181">
        <v>1</v>
      </c>
      <c r="C20" s="186">
        <v>-32600</v>
      </c>
      <c r="D20" s="183">
        <f t="shared" si="0"/>
        <v>-32600</v>
      </c>
      <c r="E20" s="298" t="s">
        <v>204</v>
      </c>
      <c r="F20" s="298"/>
      <c r="G20" s="298"/>
      <c r="H20" s="376"/>
    </row>
    <row r="21" spans="1:8" s="171" customFormat="1" ht="13.5" thickBot="1">
      <c r="A21" s="187" t="s">
        <v>106</v>
      </c>
      <c r="B21" s="188"/>
      <c r="C21" s="189">
        <f>SUM(C8:C20)</f>
        <v>-378550</v>
      </c>
      <c r="D21" s="190">
        <f>SUM(D8:D20)</f>
        <v>-517645</v>
      </c>
      <c r="E21" s="298"/>
      <c r="F21" s="410"/>
      <c r="G21" s="410"/>
      <c r="H21" s="411"/>
    </row>
    <row r="22" spans="1:8" ht="13.5" thickBot="1">
      <c r="A22" s="187" t="s">
        <v>165</v>
      </c>
      <c r="B22" s="191"/>
      <c r="C22" s="192">
        <f>(D21-C21)</f>
        <v>-139095</v>
      </c>
      <c r="D22" s="193"/>
      <c r="E22" s="298"/>
      <c r="F22" s="298"/>
      <c r="G22" s="298"/>
      <c r="H22" s="376"/>
    </row>
    <row r="23" spans="1:8" ht="12.75">
      <c r="A23" s="302"/>
      <c r="B23" s="297"/>
      <c r="C23" s="297"/>
      <c r="D23" s="297"/>
      <c r="E23" s="297"/>
      <c r="F23" s="298"/>
      <c r="G23" s="298"/>
      <c r="H23" s="376"/>
    </row>
    <row r="24" spans="1:8" ht="15">
      <c r="A24" s="537" t="s">
        <v>168</v>
      </c>
      <c r="B24" s="538"/>
      <c r="C24" s="539"/>
      <c r="D24" s="176">
        <v>-378550</v>
      </c>
      <c r="E24" s="297"/>
      <c r="F24" s="540" t="s">
        <v>183</v>
      </c>
      <c r="G24" s="540"/>
      <c r="H24" s="376"/>
    </row>
    <row r="25" spans="1:8" ht="12.75">
      <c r="A25" s="537" t="s">
        <v>169</v>
      </c>
      <c r="B25" s="538"/>
      <c r="C25" s="539"/>
      <c r="D25" s="176">
        <v>2924.35</v>
      </c>
      <c r="E25" s="297"/>
      <c r="F25" s="145" t="s">
        <v>195</v>
      </c>
      <c r="G25" s="145"/>
      <c r="H25" s="376"/>
    </row>
    <row r="26" spans="1:8" ht="12.75">
      <c r="A26" s="537" t="s">
        <v>170</v>
      </c>
      <c r="B26" s="538"/>
      <c r="C26" s="539"/>
      <c r="D26" s="176">
        <v>-1100</v>
      </c>
      <c r="E26" s="297"/>
      <c r="F26" s="194" t="s">
        <v>198</v>
      </c>
      <c r="G26" s="147" t="s">
        <v>196</v>
      </c>
      <c r="H26" s="376"/>
    </row>
    <row r="27" spans="1:8" ht="12.75">
      <c r="A27" s="537" t="s">
        <v>171</v>
      </c>
      <c r="B27" s="538"/>
      <c r="C27" s="539"/>
      <c r="D27" s="176">
        <f>SUM(D24:D26)</f>
        <v>-376725.65</v>
      </c>
      <c r="E27" s="297"/>
      <c r="F27" s="146"/>
      <c r="G27" s="147" t="s">
        <v>197</v>
      </c>
      <c r="H27" s="376"/>
    </row>
    <row r="28" spans="1:8" ht="13.5" thickBot="1">
      <c r="A28" s="409"/>
      <c r="B28" s="297"/>
      <c r="C28" s="297"/>
      <c r="D28" s="297"/>
      <c r="E28" s="297"/>
      <c r="F28" s="149">
        <v>1100</v>
      </c>
      <c r="G28" s="148">
        <f>139095+2924.35</f>
        <v>142019.35</v>
      </c>
      <c r="H28" s="376"/>
    </row>
    <row r="29" spans="1:8" ht="14.25" thickBot="1" thickTop="1">
      <c r="A29" s="533" t="s">
        <v>167</v>
      </c>
      <c r="B29" s="534"/>
      <c r="C29" s="177">
        <f>-C22</f>
        <v>139095</v>
      </c>
      <c r="D29" s="84"/>
      <c r="E29" s="297"/>
      <c r="F29" s="149" t="s">
        <v>186</v>
      </c>
      <c r="G29" s="148">
        <f>+G28-F28</f>
        <v>140919.35</v>
      </c>
      <c r="H29" s="376"/>
    </row>
    <row r="30" spans="1:8" ht="13.5" thickTop="1">
      <c r="A30" s="535" t="s">
        <v>102</v>
      </c>
      <c r="B30" s="536"/>
      <c r="C30" s="178"/>
      <c r="D30" s="179">
        <f>C29</f>
        <v>139095</v>
      </c>
      <c r="E30" s="297"/>
      <c r="F30" s="298"/>
      <c r="G30" s="298"/>
      <c r="H30" s="376"/>
    </row>
    <row r="31" spans="1:8" ht="12.75">
      <c r="A31" s="302"/>
      <c r="B31" s="297"/>
      <c r="C31" s="297"/>
      <c r="D31" s="297"/>
      <c r="E31" s="297"/>
      <c r="F31" s="298"/>
      <c r="G31" s="298"/>
      <c r="H31" s="376"/>
    </row>
    <row r="32" spans="1:8" ht="12.75">
      <c r="A32" s="302"/>
      <c r="B32" s="297"/>
      <c r="C32" s="297"/>
      <c r="D32" s="297"/>
      <c r="E32" s="298"/>
      <c r="F32" s="298"/>
      <c r="G32" s="298"/>
      <c r="H32" s="376"/>
    </row>
    <row r="33" spans="1:8" ht="12.75">
      <c r="A33" s="302"/>
      <c r="B33" s="297"/>
      <c r="C33" s="297"/>
      <c r="D33" s="297"/>
      <c r="E33" s="298"/>
      <c r="F33" s="298"/>
      <c r="G33" s="298"/>
      <c r="H33" s="376"/>
    </row>
    <row r="34" spans="1:8" ht="12.75">
      <c r="A34" s="302"/>
      <c r="B34" s="297"/>
      <c r="C34" s="297"/>
      <c r="D34" s="297"/>
      <c r="E34" s="298"/>
      <c r="F34" s="3"/>
      <c r="G34" s="3"/>
      <c r="H34" s="376"/>
    </row>
    <row r="35" spans="1:8" ht="12.75">
      <c r="A35" s="302"/>
      <c r="B35" s="297"/>
      <c r="C35" s="297"/>
      <c r="D35" s="297"/>
      <c r="E35" s="298"/>
      <c r="F35" s="297" t="s">
        <v>4</v>
      </c>
      <c r="G35" s="298"/>
      <c r="H35" s="376"/>
    </row>
    <row r="36" spans="1:8" ht="12.75">
      <c r="A36" s="302"/>
      <c r="B36" s="297"/>
      <c r="C36" s="297"/>
      <c r="D36" s="297"/>
      <c r="E36" s="298"/>
      <c r="F36" s="297" t="s">
        <v>246</v>
      </c>
      <c r="G36" s="298"/>
      <c r="H36" s="376"/>
    </row>
    <row r="37" spans="1:8" ht="12.75">
      <c r="A37" s="302"/>
      <c r="B37" s="297"/>
      <c r="C37" s="297"/>
      <c r="D37" s="297"/>
      <c r="E37" s="298"/>
      <c r="F37" s="298"/>
      <c r="G37" s="298"/>
      <c r="H37" s="376"/>
    </row>
    <row r="38" spans="1:8" ht="13.5" thickBot="1">
      <c r="A38" s="313"/>
      <c r="B38" s="314"/>
      <c r="C38" s="314"/>
      <c r="D38" s="314"/>
      <c r="E38" s="388"/>
      <c r="F38" s="388"/>
      <c r="G38" s="388"/>
      <c r="H38" s="387"/>
    </row>
    <row r="39" spans="1:4" s="171" customFormat="1" ht="12.75">
      <c r="A39" s="164"/>
      <c r="B39" s="164"/>
      <c r="C39" s="164"/>
      <c r="D39" s="164"/>
    </row>
    <row r="40" spans="1:4" s="171" customFormat="1" ht="12.75">
      <c r="A40" s="164"/>
      <c r="B40" s="164"/>
      <c r="C40" s="164"/>
      <c r="D40" s="164"/>
    </row>
    <row r="41" spans="1:4" s="171" customFormat="1" ht="12.75">
      <c r="A41" s="164"/>
      <c r="B41" s="164"/>
      <c r="C41" s="164"/>
      <c r="D41" s="164"/>
    </row>
    <row r="42" spans="1:4" s="171" customFormat="1" ht="12.75">
      <c r="A42" s="164"/>
      <c r="B42" s="164"/>
      <c r="C42" s="164"/>
      <c r="D42" s="164"/>
    </row>
    <row r="43" spans="1:4" ht="12.75">
      <c r="A43" s="164"/>
      <c r="B43" s="164"/>
      <c r="C43" s="164"/>
      <c r="D43" s="164"/>
    </row>
    <row r="44" spans="1:4" ht="12.75">
      <c r="A44" s="164"/>
      <c r="B44" s="164"/>
      <c r="C44" s="164"/>
      <c r="D44" s="164"/>
    </row>
    <row r="45" spans="1:4" ht="12.75">
      <c r="A45" s="164"/>
      <c r="B45" s="164"/>
      <c r="C45" s="164"/>
      <c r="D45" s="164"/>
    </row>
  </sheetData>
  <mergeCells count="10">
    <mergeCell ref="F24:G24"/>
    <mergeCell ref="A1:B1"/>
    <mergeCell ref="C2:E2"/>
    <mergeCell ref="C3:E3"/>
    <mergeCell ref="A29:B29"/>
    <mergeCell ref="A30:B30"/>
    <mergeCell ref="A24:C24"/>
    <mergeCell ref="A25:C25"/>
    <mergeCell ref="A26:C26"/>
    <mergeCell ref="A27:C2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:B1"/>
    </sheetView>
  </sheetViews>
  <sheetFormatPr defaultColWidth="11.421875" defaultRowHeight="12.75"/>
  <cols>
    <col min="2" max="2" width="23.421875" style="0" customWidth="1"/>
    <col min="3" max="3" width="10.140625" style="0" customWidth="1"/>
    <col min="4" max="4" width="12.7109375" style="0" customWidth="1"/>
    <col min="6" max="6" width="10.421875" style="0" customWidth="1"/>
    <col min="7" max="7" width="11.8515625" style="0" bestFit="1" customWidth="1"/>
  </cols>
  <sheetData>
    <row r="1" spans="1:8" ht="27" thickBot="1">
      <c r="A1" s="436" t="s">
        <v>0</v>
      </c>
      <c r="B1" s="437"/>
      <c r="C1" s="13" t="s">
        <v>16</v>
      </c>
      <c r="D1" s="14"/>
      <c r="E1" s="14"/>
      <c r="F1" s="14"/>
      <c r="G1" s="14"/>
      <c r="H1" s="254" t="s">
        <v>17</v>
      </c>
    </row>
    <row r="2" spans="1:8" ht="12.75">
      <c r="A2" s="15"/>
      <c r="B2" s="8"/>
      <c r="C2" s="438" t="s">
        <v>127</v>
      </c>
      <c r="D2" s="438"/>
      <c r="E2" s="438"/>
      <c r="F2" s="438"/>
      <c r="G2" s="438"/>
      <c r="H2" s="4"/>
    </row>
    <row r="3" spans="1:8" ht="12.75">
      <c r="A3" s="15"/>
      <c r="B3" s="8"/>
      <c r="C3" s="438" t="s">
        <v>128</v>
      </c>
      <c r="D3" s="438"/>
      <c r="E3" s="438"/>
      <c r="F3" s="438"/>
      <c r="G3" s="438"/>
      <c r="H3" s="4"/>
    </row>
    <row r="4" spans="1:8" ht="12.75">
      <c r="A4" s="16"/>
      <c r="B4" s="3"/>
      <c r="C4" s="3"/>
      <c r="D4" s="3"/>
      <c r="E4" s="3"/>
      <c r="F4" s="3"/>
      <c r="G4" s="3"/>
      <c r="H4" s="4"/>
    </row>
    <row r="5" spans="1:8" ht="20.25" customHeight="1">
      <c r="A5" s="440" t="s">
        <v>8</v>
      </c>
      <c r="B5" s="441"/>
      <c r="C5" s="423" t="s">
        <v>175</v>
      </c>
      <c r="D5" s="439" t="s">
        <v>176</v>
      </c>
      <c r="E5" s="439" t="s">
        <v>7</v>
      </c>
      <c r="F5" s="424" t="s">
        <v>13</v>
      </c>
      <c r="G5" s="426" t="s">
        <v>9</v>
      </c>
      <c r="H5" s="427"/>
    </row>
    <row r="6" spans="1:8" ht="21" customHeight="1">
      <c r="A6" s="440"/>
      <c r="B6" s="441"/>
      <c r="C6" s="423"/>
      <c r="D6" s="439"/>
      <c r="E6" s="439"/>
      <c r="F6" s="425"/>
      <c r="G6" s="93" t="s">
        <v>10</v>
      </c>
      <c r="H6" s="248" t="s">
        <v>11</v>
      </c>
    </row>
    <row r="7" spans="1:8" ht="21">
      <c r="A7" s="413" t="s">
        <v>110</v>
      </c>
      <c r="B7" s="414"/>
      <c r="C7" s="48"/>
      <c r="D7" s="48">
        <v>33590</v>
      </c>
      <c r="E7" s="48">
        <f>-790-400</f>
        <v>-1190</v>
      </c>
      <c r="F7" s="94" t="s">
        <v>123</v>
      </c>
      <c r="G7" s="92">
        <f>D7+E7</f>
        <v>32400</v>
      </c>
      <c r="H7" s="249"/>
    </row>
    <row r="8" spans="1:8" ht="21">
      <c r="A8" s="413" t="s">
        <v>111</v>
      </c>
      <c r="B8" s="414"/>
      <c r="C8" s="48"/>
      <c r="D8" s="48">
        <v>17500</v>
      </c>
      <c r="E8" s="48">
        <v>1100</v>
      </c>
      <c r="F8" s="94" t="s">
        <v>115</v>
      </c>
      <c r="G8" s="92">
        <f aca="true" t="shared" si="0" ref="G8:G15">D8+E8</f>
        <v>18600</v>
      </c>
      <c r="H8" s="249"/>
    </row>
    <row r="9" spans="1:8" ht="21">
      <c r="A9" s="413" t="s">
        <v>23</v>
      </c>
      <c r="B9" s="414"/>
      <c r="C9" s="48"/>
      <c r="D9" s="48">
        <v>7000</v>
      </c>
      <c r="E9" s="48">
        <v>3000</v>
      </c>
      <c r="F9" s="94" t="s">
        <v>121</v>
      </c>
      <c r="G9" s="92">
        <f t="shared" si="0"/>
        <v>10000</v>
      </c>
      <c r="H9" s="249"/>
    </row>
    <row r="10" spans="1:8" ht="12.75">
      <c r="A10" s="415"/>
      <c r="B10" s="416"/>
      <c r="C10" s="48"/>
      <c r="D10" s="48"/>
      <c r="E10" s="48"/>
      <c r="F10" s="94"/>
      <c r="G10" s="92">
        <f t="shared" si="0"/>
        <v>0</v>
      </c>
      <c r="H10" s="250"/>
    </row>
    <row r="11" spans="1:8" ht="12.75">
      <c r="A11" s="415"/>
      <c r="B11" s="416"/>
      <c r="C11" s="48"/>
      <c r="D11" s="48"/>
      <c r="E11" s="48"/>
      <c r="F11" s="94"/>
      <c r="G11" s="92">
        <f t="shared" si="0"/>
        <v>0</v>
      </c>
      <c r="H11" s="250"/>
    </row>
    <row r="12" spans="1:8" ht="21">
      <c r="A12" s="413" t="s">
        <v>112</v>
      </c>
      <c r="B12" s="414"/>
      <c r="C12" s="48"/>
      <c r="D12" s="48">
        <v>-12700</v>
      </c>
      <c r="E12" s="48">
        <v>12247.62</v>
      </c>
      <c r="F12" s="94" t="s">
        <v>25</v>
      </c>
      <c r="G12" s="92">
        <f t="shared" si="0"/>
        <v>-452.3799999999992</v>
      </c>
      <c r="H12" s="249"/>
    </row>
    <row r="13" spans="1:8" ht="21">
      <c r="A13" s="413" t="s">
        <v>113</v>
      </c>
      <c r="B13" s="414"/>
      <c r="C13" s="48"/>
      <c r="D13" s="48">
        <v>-6085</v>
      </c>
      <c r="E13" s="48">
        <v>5689.5</v>
      </c>
      <c r="F13" s="94" t="s">
        <v>119</v>
      </c>
      <c r="G13" s="92">
        <f t="shared" si="0"/>
        <v>-395.5</v>
      </c>
      <c r="H13" s="249"/>
    </row>
    <row r="14" spans="1:8" ht="21">
      <c r="A14" s="413" t="s">
        <v>114</v>
      </c>
      <c r="B14" s="414"/>
      <c r="C14" s="48"/>
      <c r="D14" s="48">
        <v>-1000</v>
      </c>
      <c r="E14" s="48">
        <f>386.07-75.65</f>
        <v>310.41999999999996</v>
      </c>
      <c r="F14" s="94" t="s">
        <v>121</v>
      </c>
      <c r="G14" s="92">
        <f t="shared" si="0"/>
        <v>-689.58</v>
      </c>
      <c r="H14" s="249"/>
    </row>
    <row r="15" spans="1:8" s="90" customFormat="1" ht="5.25">
      <c r="A15" s="420"/>
      <c r="B15" s="421"/>
      <c r="C15" s="89"/>
      <c r="D15" s="89"/>
      <c r="E15" s="89"/>
      <c r="F15" s="96"/>
      <c r="G15" s="89">
        <f t="shared" si="0"/>
        <v>0</v>
      </c>
      <c r="H15" s="251"/>
    </row>
    <row r="16" spans="1:8" ht="12.75">
      <c r="A16" s="418" t="s">
        <v>2</v>
      </c>
      <c r="B16" s="419"/>
      <c r="C16" s="64">
        <f>SUM(C7:C15)</f>
        <v>0</v>
      </c>
      <c r="D16" s="64">
        <f>SUM(D7:D15)</f>
        <v>38305</v>
      </c>
      <c r="E16" s="48">
        <f>SUM(E7:E15)</f>
        <v>21157.54</v>
      </c>
      <c r="F16" s="94"/>
      <c r="G16" s="91">
        <f>SUM(G7:G15)</f>
        <v>59462.54</v>
      </c>
      <c r="H16" s="252">
        <f>SUM(H7:H15)</f>
        <v>0</v>
      </c>
    </row>
    <row r="17" spans="1:8" ht="12.75">
      <c r="A17" s="422"/>
      <c r="B17" s="412"/>
      <c r="C17" s="64">
        <f>-C15</f>
        <v>0</v>
      </c>
      <c r="D17" s="21"/>
      <c r="E17" s="3"/>
      <c r="F17" s="253"/>
      <c r="G17" s="3"/>
      <c r="H17" s="4"/>
    </row>
    <row r="18" spans="1:8" ht="12.75">
      <c r="A18" s="422" t="s">
        <v>102</v>
      </c>
      <c r="B18" s="412"/>
      <c r="C18" s="1"/>
      <c r="D18" s="48">
        <v>-376725.65</v>
      </c>
      <c r="E18" s="1">
        <f>-139095+1100-2924.35</f>
        <v>-140919.35</v>
      </c>
      <c r="F18" s="95" t="s">
        <v>172</v>
      </c>
      <c r="G18" s="91">
        <f>SUM(D18:E18)</f>
        <v>-517645</v>
      </c>
      <c r="H18" s="9"/>
    </row>
    <row r="19" spans="1:8" ht="12.75">
      <c r="A19" s="16"/>
      <c r="B19" s="3"/>
      <c r="C19" s="3"/>
      <c r="D19" s="3"/>
      <c r="E19" s="3"/>
      <c r="F19" s="3"/>
      <c r="G19" s="3"/>
      <c r="H19" s="4"/>
    </row>
    <row r="20" spans="1:8" ht="12.75">
      <c r="A20" s="16"/>
      <c r="B20" s="3"/>
      <c r="C20" s="3"/>
      <c r="D20" s="3"/>
      <c r="E20" s="3"/>
      <c r="F20" s="3"/>
      <c r="G20" s="3"/>
      <c r="H20" s="4"/>
    </row>
    <row r="21" spans="1:8" ht="12.75">
      <c r="A21" s="16"/>
      <c r="B21" s="3"/>
      <c r="C21" s="3"/>
      <c r="D21" s="3"/>
      <c r="E21" s="3"/>
      <c r="F21" s="3"/>
      <c r="G21" s="3"/>
      <c r="H21" s="4"/>
    </row>
    <row r="22" spans="1:8" ht="12.75">
      <c r="A22" s="16"/>
      <c r="B22" s="3"/>
      <c r="C22" s="3"/>
      <c r="D22" s="3"/>
      <c r="E22" s="3"/>
      <c r="F22" s="3"/>
      <c r="G22" s="3"/>
      <c r="H22" s="4"/>
    </row>
    <row r="23" spans="1:8" ht="12.75">
      <c r="A23" s="16"/>
      <c r="B23" s="3"/>
      <c r="C23" s="3"/>
      <c r="D23" s="3"/>
      <c r="E23" s="3"/>
      <c r="F23" s="3"/>
      <c r="G23" s="3"/>
      <c r="H23" s="4"/>
    </row>
    <row r="24" spans="1:8" ht="12.75">
      <c r="A24" s="16"/>
      <c r="B24" s="3"/>
      <c r="C24" s="3"/>
      <c r="D24" s="3"/>
      <c r="E24" s="3"/>
      <c r="F24" s="3" t="s">
        <v>4</v>
      </c>
      <c r="G24" s="49"/>
      <c r="H24" s="4"/>
    </row>
    <row r="25" spans="1:8" ht="12.75">
      <c r="A25" s="16"/>
      <c r="B25" s="3"/>
      <c r="C25" s="3"/>
      <c r="D25" s="3"/>
      <c r="E25" s="3"/>
      <c r="F25" s="3" t="s">
        <v>246</v>
      </c>
      <c r="G25" s="49"/>
      <c r="H25" s="4"/>
    </row>
    <row r="26" spans="1:8" ht="12.75">
      <c r="A26" s="16"/>
      <c r="B26" s="3"/>
      <c r="C26" s="3"/>
      <c r="D26" s="3"/>
      <c r="E26" s="3"/>
      <c r="F26" s="75"/>
      <c r="G26" s="77"/>
      <c r="H26" s="4"/>
    </row>
    <row r="27" spans="1:8" ht="12.75">
      <c r="A27" s="16"/>
      <c r="B27" s="3"/>
      <c r="C27" s="3"/>
      <c r="D27" s="3"/>
      <c r="E27" s="3"/>
      <c r="F27" s="3"/>
      <c r="G27" s="3"/>
      <c r="H27" s="4"/>
    </row>
    <row r="28" spans="1:8" ht="12.75">
      <c r="A28" s="16"/>
      <c r="B28" s="3"/>
      <c r="C28" s="3"/>
      <c r="D28" s="3"/>
      <c r="E28" s="3"/>
      <c r="F28" s="3"/>
      <c r="G28" s="3"/>
      <c r="H28" s="4"/>
    </row>
    <row r="29" spans="1:8" ht="13.5" thickBot="1">
      <c r="A29" s="17"/>
      <c r="B29" s="5"/>
      <c r="C29" s="5"/>
      <c r="D29" s="5"/>
      <c r="E29" s="5"/>
      <c r="F29" s="5"/>
      <c r="G29" s="5"/>
      <c r="H29" s="6"/>
    </row>
  </sheetData>
  <mergeCells count="21">
    <mergeCell ref="A13:B13"/>
    <mergeCell ref="A14:B14"/>
    <mergeCell ref="A7:B7"/>
    <mergeCell ref="A8:B8"/>
    <mergeCell ref="A9:B9"/>
    <mergeCell ref="A10:B10"/>
    <mergeCell ref="A11:B11"/>
    <mergeCell ref="A12:B12"/>
    <mergeCell ref="A16:B16"/>
    <mergeCell ref="A15:B15"/>
    <mergeCell ref="A17:B17"/>
    <mergeCell ref="A18:B18"/>
    <mergeCell ref="A1:B1"/>
    <mergeCell ref="C2:G2"/>
    <mergeCell ref="C3:G3"/>
    <mergeCell ref="D5:D6"/>
    <mergeCell ref="E5:E6"/>
    <mergeCell ref="A5:B6"/>
    <mergeCell ref="F5:F6"/>
    <mergeCell ref="G5:H5"/>
    <mergeCell ref="C5:C6"/>
  </mergeCells>
  <printOptions/>
  <pageMargins left="0.7874015748031497" right="0.7874015748031497" top="0.984251968503937" bottom="0.984251968503937" header="0" footer="0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:B1"/>
    </sheetView>
  </sheetViews>
  <sheetFormatPr defaultColWidth="11.421875" defaultRowHeight="12.75"/>
  <cols>
    <col min="3" max="3" width="12.7109375" style="0" bestFit="1" customWidth="1"/>
    <col min="6" max="6" width="11.421875" style="53" customWidth="1"/>
  </cols>
  <sheetData>
    <row r="1" spans="1:7" ht="15.75" thickBot="1">
      <c r="A1" s="436" t="s">
        <v>0</v>
      </c>
      <c r="B1" s="437"/>
      <c r="C1" s="447" t="s">
        <v>135</v>
      </c>
      <c r="D1" s="448"/>
      <c r="E1" s="448"/>
      <c r="F1" s="449"/>
      <c r="G1" s="428" t="s">
        <v>248</v>
      </c>
    </row>
    <row r="2" spans="1:7" ht="12.75">
      <c r="A2" s="15"/>
      <c r="B2" s="8"/>
      <c r="C2" s="438" t="s">
        <v>127</v>
      </c>
      <c r="D2" s="438"/>
      <c r="E2" s="438"/>
      <c r="F2" s="438"/>
      <c r="G2" s="4"/>
    </row>
    <row r="3" spans="1:7" ht="12.75">
      <c r="A3" s="15"/>
      <c r="B3" s="8"/>
      <c r="C3" s="438" t="s">
        <v>128</v>
      </c>
      <c r="D3" s="438"/>
      <c r="E3" s="438"/>
      <c r="F3" s="450"/>
      <c r="G3" s="4"/>
    </row>
    <row r="4" spans="1:7" ht="12.75">
      <c r="A4" s="15"/>
      <c r="B4" s="8"/>
      <c r="C4" s="8"/>
      <c r="D4" s="8"/>
      <c r="E4" s="8"/>
      <c r="F4" s="48" t="s">
        <v>3</v>
      </c>
      <c r="G4" s="9"/>
    </row>
    <row r="5" spans="1:7" ht="12.75">
      <c r="A5" s="15"/>
      <c r="B5" s="8"/>
      <c r="C5" s="8"/>
      <c r="D5" s="8"/>
      <c r="E5" s="8"/>
      <c r="F5" s="48" t="s">
        <v>5</v>
      </c>
      <c r="G5" s="9"/>
    </row>
    <row r="6" spans="1:7" ht="12.75">
      <c r="A6" s="15"/>
      <c r="B6" s="8"/>
      <c r="C6" s="8"/>
      <c r="D6" s="8"/>
      <c r="E6" s="8"/>
      <c r="F6" s="48" t="s">
        <v>6</v>
      </c>
      <c r="G6" s="9"/>
    </row>
    <row r="7" spans="1:7" ht="12.75">
      <c r="A7" s="417" t="s">
        <v>136</v>
      </c>
      <c r="B7" s="442"/>
      <c r="C7" s="442"/>
      <c r="D7" s="442"/>
      <c r="E7" s="442"/>
      <c r="F7" s="442"/>
      <c r="G7" s="4"/>
    </row>
    <row r="8" spans="1:7" ht="12.75">
      <c r="A8" s="233" t="s">
        <v>130</v>
      </c>
      <c r="B8" s="74" t="s">
        <v>12</v>
      </c>
      <c r="C8" s="73" t="s">
        <v>131</v>
      </c>
      <c r="D8" s="443" t="s">
        <v>134</v>
      </c>
      <c r="E8" s="443"/>
      <c r="F8" s="76" t="s">
        <v>1</v>
      </c>
      <c r="G8" s="4"/>
    </row>
    <row r="9" spans="1:7" ht="12.75">
      <c r="A9" s="234" t="s">
        <v>143</v>
      </c>
      <c r="B9" s="97" t="s">
        <v>91</v>
      </c>
      <c r="C9" s="46">
        <v>38352</v>
      </c>
      <c r="D9" s="444" t="s">
        <v>146</v>
      </c>
      <c r="E9" s="412"/>
      <c r="F9" s="48" t="s">
        <v>147</v>
      </c>
      <c r="G9" s="4"/>
    </row>
    <row r="10" spans="1:7" ht="12.75">
      <c r="A10" s="16"/>
      <c r="B10" s="3"/>
      <c r="C10" s="3"/>
      <c r="D10" s="3"/>
      <c r="E10" s="3"/>
      <c r="F10" s="49"/>
      <c r="G10" s="4"/>
    </row>
    <row r="11" spans="1:7" ht="15.75" customHeight="1">
      <c r="A11" s="417" t="s">
        <v>137</v>
      </c>
      <c r="B11" s="442"/>
      <c r="C11" s="442"/>
      <c r="D11" s="442"/>
      <c r="E11" s="442"/>
      <c r="F11" s="442"/>
      <c r="G11" s="235"/>
    </row>
    <row r="12" spans="1:7" ht="17.25" customHeight="1">
      <c r="A12" s="233" t="s">
        <v>130</v>
      </c>
      <c r="B12" s="74" t="s">
        <v>12</v>
      </c>
      <c r="C12" s="73" t="s">
        <v>131</v>
      </c>
      <c r="D12" s="443" t="s">
        <v>145</v>
      </c>
      <c r="E12" s="443"/>
      <c r="F12" s="76" t="s">
        <v>1</v>
      </c>
      <c r="G12" s="236"/>
    </row>
    <row r="13" spans="1:7" ht="15">
      <c r="A13" s="237" t="s">
        <v>144</v>
      </c>
      <c r="B13" s="98" t="s">
        <v>140</v>
      </c>
      <c r="C13" s="46">
        <v>38352</v>
      </c>
      <c r="D13" s="444" t="s">
        <v>150</v>
      </c>
      <c r="E13" s="412"/>
      <c r="F13" s="48" t="s">
        <v>147</v>
      </c>
      <c r="G13" s="4"/>
    </row>
    <row r="14" spans="1:7" ht="15">
      <c r="A14" s="238"/>
      <c r="B14" s="239"/>
      <c r="C14" s="86"/>
      <c r="D14" s="87"/>
      <c r="E14" s="41"/>
      <c r="F14" s="48"/>
      <c r="G14" s="4"/>
    </row>
    <row r="15" spans="1:7" ht="12.75">
      <c r="A15" s="445" t="s">
        <v>133</v>
      </c>
      <c r="B15" s="446"/>
      <c r="C15" s="446"/>
      <c r="D15" s="446"/>
      <c r="E15" s="442"/>
      <c r="F15" s="442"/>
      <c r="G15" s="4"/>
    </row>
    <row r="16" spans="1:7" ht="25.5" customHeight="1">
      <c r="A16" s="233" t="s">
        <v>130</v>
      </c>
      <c r="B16" s="74" t="s">
        <v>12</v>
      </c>
      <c r="C16" s="73" t="s">
        <v>131</v>
      </c>
      <c r="D16" s="443" t="s">
        <v>134</v>
      </c>
      <c r="E16" s="443"/>
      <c r="F16" s="76" t="s">
        <v>1</v>
      </c>
      <c r="G16" s="4"/>
    </row>
    <row r="17" spans="1:7" ht="12.75">
      <c r="A17" s="240" t="s">
        <v>132</v>
      </c>
      <c r="B17" s="1">
        <v>1732</v>
      </c>
      <c r="C17" s="46">
        <v>38352</v>
      </c>
      <c r="D17" s="444" t="s">
        <v>76</v>
      </c>
      <c r="E17" s="412"/>
      <c r="F17" s="48">
        <v>790</v>
      </c>
      <c r="G17" s="4"/>
    </row>
    <row r="18" spans="1:7" ht="12.75">
      <c r="A18" s="240"/>
      <c r="B18" s="1"/>
      <c r="C18" s="46"/>
      <c r="D18" s="7"/>
      <c r="E18" s="41"/>
      <c r="F18" s="48"/>
      <c r="G18" s="4"/>
    </row>
    <row r="19" spans="1:7" ht="12.75">
      <c r="A19" s="417" t="s">
        <v>138</v>
      </c>
      <c r="B19" s="442"/>
      <c r="C19" s="442"/>
      <c r="D19" s="442"/>
      <c r="E19" s="442"/>
      <c r="F19" s="442"/>
      <c r="G19" s="4"/>
    </row>
    <row r="20" spans="1:7" ht="12.75" customHeight="1">
      <c r="A20" s="233" t="s">
        <v>130</v>
      </c>
      <c r="B20" s="74" t="s">
        <v>12</v>
      </c>
      <c r="C20" s="73" t="s">
        <v>131</v>
      </c>
      <c r="D20" s="443" t="s">
        <v>134</v>
      </c>
      <c r="E20" s="443"/>
      <c r="F20" s="76" t="s">
        <v>1</v>
      </c>
      <c r="G20" s="4"/>
    </row>
    <row r="21" spans="1:7" ht="12.75">
      <c r="A21" s="234" t="s">
        <v>143</v>
      </c>
      <c r="B21" s="99" t="s">
        <v>141</v>
      </c>
      <c r="C21" s="46">
        <v>38311</v>
      </c>
      <c r="D21" s="444" t="s">
        <v>148</v>
      </c>
      <c r="E21" s="412"/>
      <c r="F21" s="48" t="s">
        <v>147</v>
      </c>
      <c r="G21" s="4"/>
    </row>
    <row r="22" spans="1:7" ht="12.75">
      <c r="A22" s="234"/>
      <c r="B22" s="241"/>
      <c r="C22" s="88"/>
      <c r="D22" s="7"/>
      <c r="E22" s="41"/>
      <c r="F22" s="48"/>
      <c r="G22" s="4"/>
    </row>
    <row r="23" spans="1:7" ht="12.75">
      <c r="A23" s="417" t="s">
        <v>139</v>
      </c>
      <c r="B23" s="442"/>
      <c r="C23" s="442"/>
      <c r="D23" s="442"/>
      <c r="E23" s="442"/>
      <c r="F23" s="442"/>
      <c r="G23" s="242"/>
    </row>
    <row r="24" spans="1:7" ht="12.75">
      <c r="A24" s="233" t="s">
        <v>130</v>
      </c>
      <c r="B24" s="74" t="s">
        <v>12</v>
      </c>
      <c r="C24" s="73" t="s">
        <v>131</v>
      </c>
      <c r="D24" s="443" t="s">
        <v>134</v>
      </c>
      <c r="E24" s="443"/>
      <c r="F24" s="76" t="s">
        <v>1</v>
      </c>
      <c r="G24" s="242"/>
    </row>
    <row r="25" spans="1:7" ht="12.75">
      <c r="A25" s="234" t="s">
        <v>143</v>
      </c>
      <c r="B25" s="100" t="s">
        <v>142</v>
      </c>
      <c r="C25" s="46">
        <v>38326</v>
      </c>
      <c r="D25" s="444" t="s">
        <v>149</v>
      </c>
      <c r="E25" s="412"/>
      <c r="F25" s="48" t="s">
        <v>147</v>
      </c>
      <c r="G25" s="242"/>
    </row>
    <row r="26" spans="1:7" ht="12.75">
      <c r="A26" s="243"/>
      <c r="B26" s="75"/>
      <c r="C26" s="75"/>
      <c r="D26" s="75"/>
      <c r="E26" s="75"/>
      <c r="F26" s="77"/>
      <c r="G26" s="242"/>
    </row>
    <row r="27" spans="1:7" ht="12.75">
      <c r="A27" s="243"/>
      <c r="B27" s="75"/>
      <c r="C27" s="75"/>
      <c r="D27" s="75"/>
      <c r="E27" s="75"/>
      <c r="F27" s="77"/>
      <c r="G27" s="242"/>
    </row>
    <row r="28" spans="1:7" ht="12.75">
      <c r="A28" s="243"/>
      <c r="B28" s="75"/>
      <c r="C28" s="75"/>
      <c r="D28" s="75"/>
      <c r="E28" s="75"/>
      <c r="F28" s="77"/>
      <c r="G28" s="242"/>
    </row>
    <row r="29" spans="1:7" ht="12.75">
      <c r="A29" s="243"/>
      <c r="B29" s="75"/>
      <c r="C29" s="75"/>
      <c r="D29" s="75"/>
      <c r="E29" s="75"/>
      <c r="F29" s="77"/>
      <c r="G29" s="242"/>
    </row>
    <row r="30" spans="1:7" ht="12.75">
      <c r="A30" s="243"/>
      <c r="B30" s="75"/>
      <c r="C30" s="75"/>
      <c r="D30" s="75"/>
      <c r="E30" s="75"/>
      <c r="F30" s="77"/>
      <c r="G30" s="242"/>
    </row>
    <row r="31" spans="1:7" ht="12.75">
      <c r="A31" s="243"/>
      <c r="B31" s="75"/>
      <c r="C31" s="75"/>
      <c r="D31" s="3"/>
      <c r="E31" s="3" t="s">
        <v>4</v>
      </c>
      <c r="F31" s="49"/>
      <c r="G31" s="4"/>
    </row>
    <row r="32" spans="1:7" ht="12.75">
      <c r="A32" s="243"/>
      <c r="B32" s="75"/>
      <c r="C32" s="75"/>
      <c r="D32" s="3"/>
      <c r="E32" s="3" t="s">
        <v>246</v>
      </c>
      <c r="F32" s="49"/>
      <c r="G32" s="4"/>
    </row>
    <row r="33" spans="1:7" ht="12.75">
      <c r="A33" s="243"/>
      <c r="B33" s="75"/>
      <c r="C33" s="75"/>
      <c r="D33" s="75"/>
      <c r="E33" s="75"/>
      <c r="F33" s="77"/>
      <c r="G33" s="242"/>
    </row>
    <row r="34" spans="1:7" ht="13.5" thickBot="1">
      <c r="A34" s="244"/>
      <c r="B34" s="245"/>
      <c r="C34" s="245"/>
      <c r="D34" s="245"/>
      <c r="E34" s="245"/>
      <c r="F34" s="246"/>
      <c r="G34" s="247"/>
    </row>
    <row r="35" spans="1:7" ht="12.75">
      <c r="A35" s="75"/>
      <c r="B35" s="75"/>
      <c r="C35" s="75"/>
      <c r="D35" s="75"/>
      <c r="E35" s="75"/>
      <c r="F35" s="77"/>
      <c r="G35" s="75"/>
    </row>
    <row r="36" spans="1:7" ht="12.75">
      <c r="A36" s="75"/>
      <c r="B36" s="75"/>
      <c r="C36" s="75"/>
      <c r="D36" s="75"/>
      <c r="E36" s="75"/>
      <c r="F36" s="77"/>
      <c r="G36" s="75"/>
    </row>
    <row r="37" spans="1:7" ht="12.75">
      <c r="A37" s="75"/>
      <c r="B37" s="75"/>
      <c r="C37" s="75"/>
      <c r="D37" s="75"/>
      <c r="E37" s="75"/>
      <c r="F37" s="77"/>
      <c r="G37" s="75"/>
    </row>
    <row r="38" spans="1:7" ht="12.75">
      <c r="A38" s="75"/>
      <c r="B38" s="75"/>
      <c r="C38" s="75"/>
      <c r="D38" s="75"/>
      <c r="E38" s="75"/>
      <c r="F38" s="77"/>
      <c r="G38" s="75"/>
    </row>
    <row r="39" spans="1:7" ht="12.75">
      <c r="A39" s="75"/>
      <c r="B39" s="75"/>
      <c r="C39" s="75"/>
      <c r="D39" s="75"/>
      <c r="E39" s="75"/>
      <c r="F39" s="77"/>
      <c r="G39" s="75"/>
    </row>
    <row r="40" spans="1:7" ht="12.75">
      <c r="A40" s="75"/>
      <c r="B40" s="75"/>
      <c r="C40" s="75"/>
      <c r="D40" s="75"/>
      <c r="E40" s="75"/>
      <c r="F40" s="77"/>
      <c r="G40" s="75"/>
    </row>
    <row r="41" spans="1:7" ht="12.75">
      <c r="A41" s="75"/>
      <c r="B41" s="75"/>
      <c r="C41" s="75"/>
      <c r="D41" s="75"/>
      <c r="E41" s="75"/>
      <c r="F41" s="77"/>
      <c r="G41" s="75"/>
    </row>
    <row r="42" spans="1:7" ht="12.75">
      <c r="A42" s="75"/>
      <c r="B42" s="75"/>
      <c r="C42" s="75"/>
      <c r="D42" s="75"/>
      <c r="E42" s="75"/>
      <c r="F42" s="77"/>
      <c r="G42" s="75"/>
    </row>
    <row r="43" spans="1:7" ht="12.75">
      <c r="A43" s="75"/>
      <c r="B43" s="75"/>
      <c r="C43" s="75"/>
      <c r="D43" s="75"/>
      <c r="E43" s="75"/>
      <c r="F43" s="77"/>
      <c r="G43" s="75"/>
    </row>
    <row r="44" spans="1:7" ht="12.75">
      <c r="A44" s="75"/>
      <c r="B44" s="75"/>
      <c r="C44" s="75"/>
      <c r="D44" s="75"/>
      <c r="E44" s="75"/>
      <c r="F44" s="77"/>
      <c r="G44" s="75"/>
    </row>
    <row r="45" spans="1:7" ht="12.75">
      <c r="A45" s="3"/>
      <c r="B45" s="3"/>
      <c r="C45" s="3"/>
      <c r="D45" s="3"/>
      <c r="E45" s="3"/>
      <c r="F45" s="49"/>
      <c r="G45" s="3"/>
    </row>
    <row r="46" spans="1:7" ht="12.75">
      <c r="A46" s="3"/>
      <c r="B46" s="3"/>
      <c r="C46" s="3"/>
      <c r="D46" s="3"/>
      <c r="E46" s="3"/>
      <c r="F46" s="49"/>
      <c r="G46" s="3"/>
    </row>
    <row r="47" spans="1:7" ht="12.75">
      <c r="A47" s="3"/>
      <c r="B47" s="3"/>
      <c r="C47" s="3"/>
      <c r="D47" s="3"/>
      <c r="E47" s="3"/>
      <c r="F47" s="49"/>
      <c r="G47" s="3"/>
    </row>
    <row r="48" spans="1:7" ht="12.75">
      <c r="A48" s="3"/>
      <c r="B48" s="3"/>
      <c r="C48" s="3"/>
      <c r="D48" s="3"/>
      <c r="E48" s="3"/>
      <c r="F48" s="49"/>
      <c r="G48" s="3"/>
    </row>
    <row r="49" spans="1:7" ht="12.75">
      <c r="A49" s="3"/>
      <c r="B49" s="3"/>
      <c r="C49" s="3"/>
      <c r="D49" s="3"/>
      <c r="E49" s="3"/>
      <c r="F49" s="49"/>
      <c r="G49" s="3"/>
    </row>
    <row r="50" spans="1:7" ht="12.75">
      <c r="A50" s="3"/>
      <c r="B50" s="3"/>
      <c r="C50" s="3"/>
      <c r="D50" s="3"/>
      <c r="E50" s="3"/>
      <c r="F50" s="49"/>
      <c r="G50" s="3"/>
    </row>
    <row r="51" spans="1:7" ht="12.75">
      <c r="A51" s="3"/>
      <c r="B51" s="3"/>
      <c r="C51" s="3"/>
      <c r="D51" s="3"/>
      <c r="E51" s="3"/>
      <c r="F51" s="49"/>
      <c r="G51" s="3"/>
    </row>
  </sheetData>
  <mergeCells count="19">
    <mergeCell ref="A1:B1"/>
    <mergeCell ref="C1:F1"/>
    <mergeCell ref="C2:F2"/>
    <mergeCell ref="C3:F3"/>
    <mergeCell ref="A7:F7"/>
    <mergeCell ref="D8:E8"/>
    <mergeCell ref="D9:E9"/>
    <mergeCell ref="A11:F11"/>
    <mergeCell ref="D12:E12"/>
    <mergeCell ref="D13:E13"/>
    <mergeCell ref="A15:F15"/>
    <mergeCell ref="D16:E16"/>
    <mergeCell ref="A23:F23"/>
    <mergeCell ref="D24:E24"/>
    <mergeCell ref="D25:E25"/>
    <mergeCell ref="D17:E17"/>
    <mergeCell ref="A19:F19"/>
    <mergeCell ref="D20:E20"/>
    <mergeCell ref="D21:E2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:B1"/>
    </sheetView>
  </sheetViews>
  <sheetFormatPr defaultColWidth="11.421875" defaultRowHeight="12.75"/>
  <cols>
    <col min="1" max="1" width="6.421875" style="0" customWidth="1"/>
    <col min="2" max="2" width="5.7109375" style="0" customWidth="1"/>
    <col min="3" max="3" width="14.421875" style="0" customWidth="1"/>
    <col min="4" max="4" width="12.140625" style="0" customWidth="1"/>
    <col min="6" max="6" width="9.421875" style="0" customWidth="1"/>
    <col min="7" max="7" width="11.421875" style="53" customWidth="1"/>
    <col min="8" max="8" width="19.7109375" style="0" customWidth="1"/>
  </cols>
  <sheetData>
    <row r="1" spans="1:8" ht="15.75" thickBot="1">
      <c r="A1" s="436" t="s">
        <v>0</v>
      </c>
      <c r="B1" s="437"/>
      <c r="C1" s="13" t="s">
        <v>19</v>
      </c>
      <c r="D1" s="14"/>
      <c r="E1" s="14"/>
      <c r="F1" s="14"/>
      <c r="G1" s="47"/>
      <c r="H1" s="2" t="s">
        <v>117</v>
      </c>
    </row>
    <row r="2" spans="1:8" ht="12.75">
      <c r="A2" s="15"/>
      <c r="B2" s="8"/>
      <c r="C2" s="438" t="s">
        <v>127</v>
      </c>
      <c r="D2" s="438"/>
      <c r="E2" s="438"/>
      <c r="F2" s="438"/>
      <c r="G2" s="438"/>
      <c r="H2" s="4"/>
    </row>
    <row r="3" spans="1:8" ht="12.75">
      <c r="A3" s="15"/>
      <c r="B3" s="8"/>
      <c r="C3" s="438" t="s">
        <v>128</v>
      </c>
      <c r="D3" s="438"/>
      <c r="E3" s="438"/>
      <c r="F3" s="438"/>
      <c r="G3" s="438"/>
      <c r="H3" s="4"/>
    </row>
    <row r="4" spans="1:8" ht="12.75">
      <c r="A4" s="16"/>
      <c r="B4" s="3"/>
      <c r="C4" s="3"/>
      <c r="D4" s="3"/>
      <c r="E4" s="3"/>
      <c r="G4" s="48" t="s">
        <v>3</v>
      </c>
      <c r="H4" s="7"/>
    </row>
    <row r="5" spans="1:8" ht="12.75">
      <c r="A5" s="16"/>
      <c r="B5" s="3"/>
      <c r="C5" s="3"/>
      <c r="D5" s="3"/>
      <c r="E5" s="3"/>
      <c r="G5" s="48" t="s">
        <v>5</v>
      </c>
      <c r="H5" s="7"/>
    </row>
    <row r="6" spans="1:8" ht="12.75">
      <c r="A6" s="16"/>
      <c r="B6" s="3"/>
      <c r="C6" s="3"/>
      <c r="D6" s="3"/>
      <c r="E6" s="3"/>
      <c r="G6" s="48" t="s">
        <v>6</v>
      </c>
      <c r="H6" s="7"/>
    </row>
    <row r="7" spans="1:8" ht="12.75">
      <c r="A7" s="16"/>
      <c r="B7" s="3"/>
      <c r="C7" s="3"/>
      <c r="D7" s="3"/>
      <c r="E7" s="3"/>
      <c r="F7" s="3"/>
      <c r="G7" s="49"/>
      <c r="H7" s="4"/>
    </row>
    <row r="8" spans="1:8" s="11" customFormat="1" ht="24" customHeight="1">
      <c r="A8" s="460" t="s">
        <v>22</v>
      </c>
      <c r="B8" s="461"/>
      <c r="C8" s="19" t="s">
        <v>12</v>
      </c>
      <c r="D8" s="19" t="s">
        <v>20</v>
      </c>
      <c r="E8" s="462" t="s">
        <v>21</v>
      </c>
      <c r="F8" s="461"/>
      <c r="G8" s="50" t="s">
        <v>1</v>
      </c>
      <c r="H8" s="18" t="s">
        <v>14</v>
      </c>
    </row>
    <row r="9" spans="1:8" ht="12.75">
      <c r="A9" s="454" t="s">
        <v>23</v>
      </c>
      <c r="B9" s="455"/>
      <c r="C9" s="455"/>
      <c r="D9" s="455"/>
      <c r="E9" s="455"/>
      <c r="F9" s="455"/>
      <c r="G9" s="455"/>
      <c r="H9" s="456"/>
    </row>
    <row r="10" spans="1:8" ht="12.75">
      <c r="A10" s="463">
        <v>38305</v>
      </c>
      <c r="B10" s="412"/>
      <c r="C10" s="1" t="s">
        <v>92</v>
      </c>
      <c r="D10" s="46">
        <v>38382</v>
      </c>
      <c r="E10" s="444" t="s">
        <v>96</v>
      </c>
      <c r="F10" s="412" t="s">
        <v>96</v>
      </c>
      <c r="G10" s="51">
        <v>3000</v>
      </c>
      <c r="H10" s="9" t="s">
        <v>109</v>
      </c>
    </row>
    <row r="11" spans="1:8" ht="12.75">
      <c r="A11" s="463">
        <v>38314</v>
      </c>
      <c r="B11" s="412"/>
      <c r="C11" s="1" t="s">
        <v>93</v>
      </c>
      <c r="D11" s="46">
        <v>38502</v>
      </c>
      <c r="E11" s="444" t="s">
        <v>97</v>
      </c>
      <c r="F11" s="412" t="s">
        <v>97</v>
      </c>
      <c r="G11" s="51">
        <v>7000</v>
      </c>
      <c r="H11" s="82" t="s">
        <v>152</v>
      </c>
    </row>
    <row r="12" spans="1:8" ht="12.75">
      <c r="A12" s="422"/>
      <c r="B12" s="412"/>
      <c r="C12" s="1"/>
      <c r="D12" s="46"/>
      <c r="E12" s="444"/>
      <c r="F12" s="412"/>
      <c r="G12" s="51"/>
      <c r="H12" s="9"/>
    </row>
    <row r="13" spans="1:8" ht="12.75">
      <c r="A13" s="416"/>
      <c r="B13" s="416"/>
      <c r="C13" s="1"/>
      <c r="D13" s="46"/>
      <c r="E13" s="416"/>
      <c r="F13" s="416"/>
      <c r="G13" s="104">
        <f>SUM(G10:G12)</f>
        <v>10000</v>
      </c>
      <c r="H13" s="1"/>
    </row>
    <row r="14" spans="1:7" s="101" customFormat="1" ht="15.75">
      <c r="A14" s="105"/>
      <c r="D14" s="102"/>
      <c r="E14"/>
      <c r="G14" s="103"/>
    </row>
    <row r="15" spans="4:7" s="101" customFormat="1" ht="12.75">
      <c r="D15" s="102"/>
      <c r="G15" s="103"/>
    </row>
    <row r="16" spans="4:7" s="101" customFormat="1" ht="12.75">
      <c r="D16" s="102"/>
      <c r="G16" s="103"/>
    </row>
    <row r="17" spans="1:8" ht="12.75">
      <c r="A17" s="457" t="s">
        <v>202</v>
      </c>
      <c r="B17" s="458"/>
      <c r="C17" s="458"/>
      <c r="D17" s="458"/>
      <c r="E17" s="458"/>
      <c r="F17" s="458"/>
      <c r="G17" s="458"/>
      <c r="H17" s="459"/>
    </row>
    <row r="18" spans="1:8" ht="38.25">
      <c r="A18" s="463">
        <v>38350</v>
      </c>
      <c r="B18" s="465"/>
      <c r="C18" s="1" t="s">
        <v>73</v>
      </c>
      <c r="D18" s="46">
        <v>38381</v>
      </c>
      <c r="E18" s="444" t="s">
        <v>74</v>
      </c>
      <c r="F18" s="412" t="s">
        <v>74</v>
      </c>
      <c r="G18" s="51">
        <v>1100</v>
      </c>
      <c r="H18" s="106" t="s">
        <v>177</v>
      </c>
    </row>
    <row r="19" spans="1:8" ht="12.75">
      <c r="A19" s="466">
        <v>38340</v>
      </c>
      <c r="B19" s="467"/>
      <c r="C19" s="21" t="s">
        <v>77</v>
      </c>
      <c r="D19" s="85">
        <v>38402</v>
      </c>
      <c r="E19" s="444" t="s">
        <v>75</v>
      </c>
      <c r="F19" s="412" t="s">
        <v>75</v>
      </c>
      <c r="G19" s="51">
        <v>3000</v>
      </c>
      <c r="H19" s="9"/>
    </row>
    <row r="20" spans="1:8" ht="12.75">
      <c r="A20" s="464">
        <v>38290</v>
      </c>
      <c r="B20" s="465"/>
      <c r="C20" s="46" t="s">
        <v>78</v>
      </c>
      <c r="D20" s="46">
        <v>38382</v>
      </c>
      <c r="E20" s="468" t="s">
        <v>76</v>
      </c>
      <c r="F20" s="412" t="s">
        <v>76</v>
      </c>
      <c r="G20" s="51">
        <v>3500</v>
      </c>
      <c r="H20" s="9"/>
    </row>
    <row r="21" spans="1:8" ht="12.75">
      <c r="A21" s="464">
        <v>38258</v>
      </c>
      <c r="B21" s="465"/>
      <c r="C21" s="46" t="s">
        <v>79</v>
      </c>
      <c r="D21" s="46">
        <v>38411</v>
      </c>
      <c r="E21" s="468" t="s">
        <v>76</v>
      </c>
      <c r="F21" s="412" t="s">
        <v>76</v>
      </c>
      <c r="G21" s="51">
        <v>3500</v>
      </c>
      <c r="H21" s="9"/>
    </row>
    <row r="22" spans="1:8" ht="12.75">
      <c r="A22" s="469">
        <v>38321</v>
      </c>
      <c r="B22" s="470"/>
      <c r="C22" s="78" t="s">
        <v>80</v>
      </c>
      <c r="D22" s="86">
        <v>38441</v>
      </c>
      <c r="E22" s="444" t="s">
        <v>76</v>
      </c>
      <c r="F22" s="412" t="s">
        <v>76</v>
      </c>
      <c r="G22" s="51">
        <v>3500</v>
      </c>
      <c r="H22" s="9"/>
    </row>
    <row r="23" spans="1:8" ht="12.75">
      <c r="A23" s="463">
        <v>38311</v>
      </c>
      <c r="B23" s="465"/>
      <c r="C23" s="1" t="s">
        <v>82</v>
      </c>
      <c r="D23" s="46">
        <v>38372</v>
      </c>
      <c r="E23" s="444" t="s">
        <v>81</v>
      </c>
      <c r="F23" s="412" t="s">
        <v>81</v>
      </c>
      <c r="G23" s="51">
        <v>4000</v>
      </c>
      <c r="H23" s="9"/>
    </row>
    <row r="24" spans="1:8" ht="12.75">
      <c r="A24" s="464"/>
      <c r="B24" s="465"/>
      <c r="C24" s="1"/>
      <c r="D24" s="46"/>
      <c r="E24" s="444"/>
      <c r="F24" s="412"/>
      <c r="G24" s="83">
        <f>SUM(G18:G23)</f>
        <v>18600</v>
      </c>
      <c r="H24" s="1"/>
    </row>
    <row r="25" spans="1:8" ht="12.75">
      <c r="A25" s="454" t="s">
        <v>24</v>
      </c>
      <c r="B25" s="455"/>
      <c r="C25" s="455"/>
      <c r="D25" s="455"/>
      <c r="E25" s="455"/>
      <c r="F25" s="455"/>
      <c r="G25" s="455"/>
      <c r="H25" s="456"/>
    </row>
    <row r="26" spans="1:8" ht="12.75">
      <c r="A26" s="422"/>
      <c r="B26" s="412"/>
      <c r="C26" s="1"/>
      <c r="D26" s="1"/>
      <c r="E26" s="444"/>
      <c r="F26" s="412"/>
      <c r="G26" s="51"/>
      <c r="H26" s="9"/>
    </row>
    <row r="27" spans="1:8" ht="12.75">
      <c r="A27" s="16"/>
      <c r="B27" s="3"/>
      <c r="C27" s="3"/>
      <c r="D27" s="3"/>
      <c r="E27" s="3"/>
      <c r="F27" s="3"/>
      <c r="G27" s="49"/>
      <c r="H27" s="4"/>
    </row>
    <row r="28" spans="1:8" ht="36.75" customHeight="1">
      <c r="A28" s="451" t="s">
        <v>15</v>
      </c>
      <c r="B28" s="452"/>
      <c r="C28" s="452"/>
      <c r="D28" s="452"/>
      <c r="E28" s="452"/>
      <c r="F28" s="452"/>
      <c r="G28" s="452"/>
      <c r="H28" s="453"/>
    </row>
    <row r="29" spans="1:8" ht="12.75">
      <c r="A29" s="16"/>
      <c r="B29" s="3"/>
      <c r="C29" s="3"/>
      <c r="D29" s="3"/>
      <c r="E29" s="3" t="s">
        <v>4</v>
      </c>
      <c r="F29" s="49"/>
      <c r="G29" s="49"/>
      <c r="H29" s="4"/>
    </row>
    <row r="30" spans="1:8" ht="12.75">
      <c r="A30" s="16"/>
      <c r="B30" s="3"/>
      <c r="C30" s="3"/>
      <c r="D30" s="3"/>
      <c r="E30" s="3" t="s">
        <v>246</v>
      </c>
      <c r="F30" s="49"/>
      <c r="G30" s="49"/>
      <c r="H30" s="4"/>
    </row>
    <row r="31" spans="1:8" ht="12.75">
      <c r="A31" s="16"/>
      <c r="B31" s="3"/>
      <c r="C31" s="3"/>
      <c r="D31" s="3"/>
      <c r="E31" s="3"/>
      <c r="F31" s="3"/>
      <c r="G31" s="49"/>
      <c r="H31" s="4"/>
    </row>
    <row r="32" spans="1:8" ht="12.75">
      <c r="A32" s="16"/>
      <c r="B32" s="3"/>
      <c r="C32" s="3"/>
      <c r="D32" s="3"/>
      <c r="E32" s="12"/>
      <c r="F32" s="3"/>
      <c r="G32" s="49"/>
      <c r="H32" s="4"/>
    </row>
    <row r="33" spans="1:8" ht="13.5" thickBot="1">
      <c r="A33" s="17"/>
      <c r="B33" s="5"/>
      <c r="C33" s="5"/>
      <c r="D33" s="5"/>
      <c r="E33" s="5"/>
      <c r="F33" s="5"/>
      <c r="G33" s="52"/>
      <c r="H33" s="6"/>
    </row>
  </sheetData>
  <mergeCells count="33">
    <mergeCell ref="E23:F23"/>
    <mergeCell ref="A26:B26"/>
    <mergeCell ref="E26:F26"/>
    <mergeCell ref="A21:B21"/>
    <mergeCell ref="E21:F21"/>
    <mergeCell ref="A22:B22"/>
    <mergeCell ref="E22:F22"/>
    <mergeCell ref="E24:F24"/>
    <mergeCell ref="A13:B13"/>
    <mergeCell ref="E13:F13"/>
    <mergeCell ref="A24:B24"/>
    <mergeCell ref="A18:B18"/>
    <mergeCell ref="E18:F18"/>
    <mergeCell ref="A19:B19"/>
    <mergeCell ref="E19:F19"/>
    <mergeCell ref="E20:F20"/>
    <mergeCell ref="A20:B20"/>
    <mergeCell ref="A23:B23"/>
    <mergeCell ref="E10:F10"/>
    <mergeCell ref="A11:B11"/>
    <mergeCell ref="E11:F11"/>
    <mergeCell ref="A12:B12"/>
    <mergeCell ref="E12:F12"/>
    <mergeCell ref="C2:G2"/>
    <mergeCell ref="C3:G3"/>
    <mergeCell ref="A1:B1"/>
    <mergeCell ref="A28:H28"/>
    <mergeCell ref="A9:H9"/>
    <mergeCell ref="A17:H17"/>
    <mergeCell ref="A8:B8"/>
    <mergeCell ref="E8:F8"/>
    <mergeCell ref="A25:H25"/>
    <mergeCell ref="A10:B10"/>
  </mergeCells>
  <printOptions/>
  <pageMargins left="0.75" right="0.75" top="1" bottom="1" header="0" footer="0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showGridLines="0" workbookViewId="0" topLeftCell="A1">
      <selection activeCell="A1" sqref="A1:C1"/>
    </sheetView>
  </sheetViews>
  <sheetFormatPr defaultColWidth="13.28125" defaultRowHeight="12.75"/>
  <cols>
    <col min="1" max="1" width="5.28125" style="25" customWidth="1"/>
    <col min="2" max="2" width="21.00390625" style="288" customWidth="1"/>
    <col min="3" max="3" width="16.00390625" style="25" customWidth="1"/>
    <col min="4" max="4" width="14.00390625" style="25" customWidth="1"/>
    <col min="5" max="5" width="13.7109375" style="25" customWidth="1"/>
    <col min="6" max="6" width="10.140625" style="25" customWidth="1"/>
    <col min="7" max="7" width="9.00390625" style="25" customWidth="1"/>
    <col min="8" max="8" width="17.28125" style="25" customWidth="1"/>
    <col min="9" max="9" width="20.00390625" style="25" customWidth="1"/>
    <col min="10" max="16384" width="13.28125" style="25" customWidth="1"/>
  </cols>
  <sheetData>
    <row r="1" spans="1:7" ht="27" thickBot="1">
      <c r="A1" s="471" t="s">
        <v>65</v>
      </c>
      <c r="B1" s="472"/>
      <c r="C1" s="472"/>
      <c r="D1" s="299"/>
      <c r="E1" s="299"/>
      <c r="F1" s="289" t="s">
        <v>18</v>
      </c>
      <c r="G1" s="300"/>
    </row>
    <row r="2" spans="1:7" s="164" customFormat="1" ht="18">
      <c r="A2" s="473" t="s">
        <v>72</v>
      </c>
      <c r="B2" s="474"/>
      <c r="C2" s="474"/>
      <c r="D2" s="474"/>
      <c r="E2" s="474"/>
      <c r="F2" s="474"/>
      <c r="G2" s="301"/>
    </row>
    <row r="3" spans="1:7" s="164" customFormat="1" ht="13.5" thickBot="1">
      <c r="A3" s="302"/>
      <c r="B3" s="297"/>
      <c r="C3" s="297"/>
      <c r="D3" s="297"/>
      <c r="E3" s="297"/>
      <c r="F3" s="297"/>
      <c r="G3" s="301"/>
    </row>
    <row r="4" spans="1:9" ht="20.25" thickBot="1">
      <c r="A4" s="479" t="s">
        <v>41</v>
      </c>
      <c r="B4" s="480"/>
      <c r="C4" s="480"/>
      <c r="D4" s="480"/>
      <c r="E4" s="480"/>
      <c r="F4" s="481"/>
      <c r="G4" s="303"/>
      <c r="H4" s="26"/>
      <c r="I4" s="26"/>
    </row>
    <row r="5" spans="1:9" ht="12.75">
      <c r="A5" s="304"/>
      <c r="B5" s="305"/>
      <c r="C5" s="27"/>
      <c r="D5" s="297"/>
      <c r="E5" s="297"/>
      <c r="F5" s="297"/>
      <c r="G5" s="301"/>
      <c r="H5" s="26"/>
      <c r="I5" s="26"/>
    </row>
    <row r="6" spans="1:9" ht="13.5" thickBot="1">
      <c r="A6" s="304"/>
      <c r="B6" s="305"/>
      <c r="C6" s="27"/>
      <c r="D6" s="27"/>
      <c r="E6" s="27"/>
      <c r="F6" s="27"/>
      <c r="G6" s="303"/>
      <c r="H6" s="26"/>
      <c r="I6" s="26"/>
    </row>
    <row r="7" spans="1:14" s="318" customFormat="1" ht="13.5" thickBot="1">
      <c r="A7" s="292" t="s">
        <v>43</v>
      </c>
      <c r="B7" s="475" t="s">
        <v>44</v>
      </c>
      <c r="C7" s="477" t="s">
        <v>45</v>
      </c>
      <c r="D7" s="477" t="s">
        <v>46</v>
      </c>
      <c r="E7" s="316" t="s">
        <v>47</v>
      </c>
      <c r="F7" s="292" t="s">
        <v>48</v>
      </c>
      <c r="G7" s="319"/>
      <c r="H7" s="317"/>
      <c r="I7" s="317"/>
      <c r="J7" s="317"/>
      <c r="K7" s="317"/>
      <c r="L7" s="317"/>
      <c r="M7" s="317"/>
      <c r="N7" s="317"/>
    </row>
    <row r="8" spans="1:14" s="318" customFormat="1" ht="13.5" thickBot="1">
      <c r="A8" s="295" t="s">
        <v>27</v>
      </c>
      <c r="B8" s="476"/>
      <c r="C8" s="478"/>
      <c r="D8" s="478"/>
      <c r="E8" s="294" t="s">
        <v>53</v>
      </c>
      <c r="F8" s="295" t="s">
        <v>54</v>
      </c>
      <c r="G8" s="319"/>
      <c r="H8" s="317"/>
      <c r="I8" s="317"/>
      <c r="J8" s="317"/>
      <c r="K8" s="317"/>
      <c r="L8" s="317"/>
      <c r="M8" s="317"/>
      <c r="N8" s="317"/>
    </row>
    <row r="9" spans="1:14" ht="13.5" thickBot="1">
      <c r="A9" s="33">
        <v>1</v>
      </c>
      <c r="B9" s="35" t="s">
        <v>74</v>
      </c>
      <c r="C9" s="36" t="s">
        <v>84</v>
      </c>
      <c r="D9" s="36">
        <v>4500</v>
      </c>
      <c r="E9" s="40">
        <v>38362</v>
      </c>
      <c r="F9" s="37">
        <v>1</v>
      </c>
      <c r="G9" s="301"/>
      <c r="H9" s="164"/>
      <c r="I9" s="164"/>
      <c r="J9" s="164"/>
      <c r="K9" s="164"/>
      <c r="L9" s="164"/>
      <c r="M9" s="164"/>
      <c r="N9" s="164"/>
    </row>
    <row r="10" spans="1:14" ht="13.5" thickBot="1">
      <c r="A10" s="33">
        <v>2</v>
      </c>
      <c r="B10" s="35" t="s">
        <v>74</v>
      </c>
      <c r="C10" s="36" t="s">
        <v>85</v>
      </c>
      <c r="D10" s="36">
        <v>3900</v>
      </c>
      <c r="E10" s="40">
        <v>38380</v>
      </c>
      <c r="F10" s="38">
        <v>1</v>
      </c>
      <c r="G10" s="301"/>
      <c r="H10" s="164"/>
      <c r="I10" s="164"/>
      <c r="J10" s="164"/>
      <c r="K10" s="164"/>
      <c r="L10" s="164"/>
      <c r="M10" s="164"/>
      <c r="N10" s="164"/>
    </row>
    <row r="11" spans="1:14" ht="13.5" thickBot="1">
      <c r="A11" s="33">
        <v>3</v>
      </c>
      <c r="B11" s="35" t="s">
        <v>74</v>
      </c>
      <c r="C11" s="36" t="s">
        <v>86</v>
      </c>
      <c r="D11" s="36">
        <v>6000</v>
      </c>
      <c r="E11" s="40">
        <v>38441</v>
      </c>
      <c r="F11" s="38">
        <v>1</v>
      </c>
      <c r="G11" s="301"/>
      <c r="H11" s="164"/>
      <c r="I11" s="164"/>
      <c r="J11" s="164"/>
      <c r="K11" s="164"/>
      <c r="L11" s="164"/>
      <c r="M11" s="164"/>
      <c r="N11" s="164"/>
    </row>
    <row r="12" spans="1:14" ht="13.5" thickBot="1">
      <c r="A12" s="33">
        <v>4</v>
      </c>
      <c r="B12" s="39" t="s">
        <v>75</v>
      </c>
      <c r="C12" s="33" t="s">
        <v>87</v>
      </c>
      <c r="D12" s="37">
        <v>3700</v>
      </c>
      <c r="E12" s="40">
        <v>38370</v>
      </c>
      <c r="F12" s="38">
        <v>1</v>
      </c>
      <c r="G12" s="301"/>
      <c r="H12" s="164"/>
      <c r="I12" s="164"/>
      <c r="J12" s="164"/>
      <c r="K12" s="164"/>
      <c r="L12" s="164"/>
      <c r="M12" s="164"/>
      <c r="N12" s="164"/>
    </row>
    <row r="13" spans="1:14" ht="13.5" thickBot="1">
      <c r="A13" s="33">
        <v>5</v>
      </c>
      <c r="B13" s="39" t="s">
        <v>75</v>
      </c>
      <c r="C13" s="33" t="s">
        <v>88</v>
      </c>
      <c r="D13" s="37">
        <v>2000</v>
      </c>
      <c r="E13" s="306">
        <v>38381</v>
      </c>
      <c r="F13" s="38">
        <v>1.2</v>
      </c>
      <c r="G13" s="301"/>
      <c r="H13" s="164"/>
      <c r="I13" s="164"/>
      <c r="J13" s="164"/>
      <c r="K13" s="164"/>
      <c r="L13" s="164"/>
      <c r="M13" s="164"/>
      <c r="N13" s="164"/>
    </row>
    <row r="14" spans="1:14" ht="13.5" thickBot="1">
      <c r="A14" s="33">
        <v>6</v>
      </c>
      <c r="B14" s="39" t="s">
        <v>76</v>
      </c>
      <c r="C14" s="33" t="s">
        <v>89</v>
      </c>
      <c r="D14" s="37">
        <v>7500</v>
      </c>
      <c r="E14" s="40">
        <v>38382</v>
      </c>
      <c r="F14" s="38">
        <v>1.2</v>
      </c>
      <c r="G14" s="301"/>
      <c r="H14" s="164"/>
      <c r="I14" s="164"/>
      <c r="J14" s="164"/>
      <c r="K14" s="164"/>
      <c r="L14" s="164"/>
      <c r="M14" s="164"/>
      <c r="N14" s="164"/>
    </row>
    <row r="15" spans="1:14" ht="13.5" thickBot="1">
      <c r="A15" s="33">
        <v>7</v>
      </c>
      <c r="B15" s="39" t="s">
        <v>83</v>
      </c>
      <c r="C15" s="33" t="s">
        <v>90</v>
      </c>
      <c r="D15" s="37">
        <v>1900</v>
      </c>
      <c r="E15" s="40">
        <v>38411</v>
      </c>
      <c r="F15" s="38">
        <v>1</v>
      </c>
      <c r="G15" s="301"/>
      <c r="H15" s="164"/>
      <c r="I15" s="164"/>
      <c r="J15" s="164"/>
      <c r="K15" s="164"/>
      <c r="L15" s="164"/>
      <c r="M15" s="164"/>
      <c r="N15" s="164"/>
    </row>
    <row r="16" spans="1:14" ht="13.5" thickBot="1">
      <c r="A16" s="33">
        <v>8</v>
      </c>
      <c r="B16" s="39" t="s">
        <v>83</v>
      </c>
      <c r="C16" s="33" t="s">
        <v>91</v>
      </c>
      <c r="D16" s="37">
        <v>2900</v>
      </c>
      <c r="E16" s="40">
        <v>38411</v>
      </c>
      <c r="F16" s="38">
        <v>1</v>
      </c>
      <c r="G16" s="301"/>
      <c r="H16" s="164"/>
      <c r="I16" s="164"/>
      <c r="J16" s="164"/>
      <c r="K16" s="164"/>
      <c r="L16" s="164"/>
      <c r="M16" s="164"/>
      <c r="N16" s="164"/>
    </row>
    <row r="17" spans="1:14" ht="45.75" thickBot="1">
      <c r="A17" s="33">
        <v>9</v>
      </c>
      <c r="B17" s="296" t="s">
        <v>95</v>
      </c>
      <c r="C17" s="33" t="s">
        <v>94</v>
      </c>
      <c r="D17" s="37">
        <v>400</v>
      </c>
      <c r="E17" s="306">
        <v>38349</v>
      </c>
      <c r="F17" s="38">
        <v>1</v>
      </c>
      <c r="G17" s="301"/>
      <c r="H17" s="164"/>
      <c r="I17" s="164"/>
      <c r="J17" s="164"/>
      <c r="K17" s="164"/>
      <c r="L17" s="164"/>
      <c r="M17" s="164"/>
      <c r="N17" s="164"/>
    </row>
    <row r="18" spans="1:14" ht="45" customHeight="1" thickBot="1">
      <c r="A18" s="33">
        <v>10</v>
      </c>
      <c r="B18" s="39" t="s">
        <v>76</v>
      </c>
      <c r="C18" s="33" t="s">
        <v>116</v>
      </c>
      <c r="D18" s="37">
        <v>790</v>
      </c>
      <c r="E18" s="40">
        <v>38352</v>
      </c>
      <c r="F18" s="38">
        <v>1</v>
      </c>
      <c r="G18" s="320" t="s">
        <v>178</v>
      </c>
      <c r="H18" s="164"/>
      <c r="I18" s="164"/>
      <c r="J18" s="164"/>
      <c r="K18" s="164"/>
      <c r="L18" s="164"/>
      <c r="M18" s="164"/>
      <c r="N18" s="164"/>
    </row>
    <row r="19" spans="1:14" ht="13.5" thickBot="1">
      <c r="A19" s="34">
        <v>11</v>
      </c>
      <c r="B19" s="34"/>
      <c r="C19" s="34"/>
      <c r="D19" s="37"/>
      <c r="E19" s="40"/>
      <c r="F19" s="38"/>
      <c r="G19" s="321"/>
      <c r="H19" s="164"/>
      <c r="I19" s="164"/>
      <c r="J19" s="164"/>
      <c r="K19" s="164"/>
      <c r="L19" s="164"/>
      <c r="M19" s="164"/>
      <c r="N19" s="164"/>
    </row>
    <row r="20" spans="1:14" s="286" customFormat="1" ht="6" thickBot="1">
      <c r="A20" s="107">
        <v>12</v>
      </c>
      <c r="B20" s="107"/>
      <c r="C20" s="107"/>
      <c r="D20" s="108"/>
      <c r="E20" s="109"/>
      <c r="F20" s="110"/>
      <c r="G20" s="309"/>
      <c r="H20" s="285"/>
      <c r="I20" s="285"/>
      <c r="J20" s="285"/>
      <c r="K20" s="285"/>
      <c r="L20" s="285"/>
      <c r="M20" s="285"/>
      <c r="N20" s="285"/>
    </row>
    <row r="21" spans="1:14" s="286" customFormat="1" ht="6" thickBot="1">
      <c r="A21" s="107">
        <v>13</v>
      </c>
      <c r="B21" s="107"/>
      <c r="C21" s="107"/>
      <c r="D21" s="108"/>
      <c r="E21" s="109"/>
      <c r="F21" s="110"/>
      <c r="G21" s="309"/>
      <c r="H21" s="285"/>
      <c r="I21" s="285"/>
      <c r="J21" s="285"/>
      <c r="K21" s="285"/>
      <c r="L21" s="285"/>
      <c r="M21" s="285"/>
      <c r="N21" s="285"/>
    </row>
    <row r="22" spans="1:14" s="286" customFormat="1" ht="6" thickBot="1">
      <c r="A22" s="107">
        <v>14</v>
      </c>
      <c r="B22" s="107"/>
      <c r="C22" s="107"/>
      <c r="D22" s="108"/>
      <c r="E22" s="109"/>
      <c r="F22" s="110"/>
      <c r="G22" s="309"/>
      <c r="H22" s="285"/>
      <c r="I22" s="285"/>
      <c r="J22" s="285"/>
      <c r="K22" s="285"/>
      <c r="L22" s="285"/>
      <c r="M22" s="285"/>
      <c r="N22" s="285"/>
    </row>
    <row r="23" spans="1:14" s="286" customFormat="1" ht="6" thickBot="1">
      <c r="A23" s="107">
        <v>15</v>
      </c>
      <c r="B23" s="107"/>
      <c r="C23" s="107"/>
      <c r="D23" s="108"/>
      <c r="E23" s="109"/>
      <c r="F23" s="110"/>
      <c r="G23" s="309"/>
      <c r="H23" s="285"/>
      <c r="I23" s="285"/>
      <c r="J23" s="285"/>
      <c r="K23" s="285"/>
      <c r="L23" s="285"/>
      <c r="M23" s="285"/>
      <c r="N23" s="285"/>
    </row>
    <row r="24" spans="1:14" s="286" customFormat="1" ht="6" thickBot="1">
      <c r="A24" s="107">
        <v>16</v>
      </c>
      <c r="B24" s="107"/>
      <c r="C24" s="107"/>
      <c r="D24" s="108"/>
      <c r="E24" s="109"/>
      <c r="F24" s="110"/>
      <c r="G24" s="309"/>
      <c r="H24" s="285"/>
      <c r="I24" s="285"/>
      <c r="J24" s="285"/>
      <c r="K24" s="285"/>
      <c r="L24" s="285"/>
      <c r="M24" s="285"/>
      <c r="N24" s="285"/>
    </row>
    <row r="25" spans="1:14" s="286" customFormat="1" ht="6" thickBot="1">
      <c r="A25" s="107">
        <v>17</v>
      </c>
      <c r="B25" s="107"/>
      <c r="C25" s="107"/>
      <c r="D25" s="108"/>
      <c r="E25" s="109"/>
      <c r="F25" s="110"/>
      <c r="G25" s="309"/>
      <c r="H25" s="285"/>
      <c r="I25" s="285"/>
      <c r="J25" s="285"/>
      <c r="K25" s="285"/>
      <c r="L25" s="285"/>
      <c r="M25" s="285"/>
      <c r="N25" s="285"/>
    </row>
    <row r="26" spans="1:14" s="286" customFormat="1" ht="6" thickBot="1">
      <c r="A26" s="107">
        <v>18</v>
      </c>
      <c r="B26" s="107"/>
      <c r="C26" s="107"/>
      <c r="D26" s="108"/>
      <c r="E26" s="109"/>
      <c r="F26" s="110"/>
      <c r="G26" s="309"/>
      <c r="H26" s="285"/>
      <c r="I26" s="285"/>
      <c r="J26" s="285"/>
      <c r="K26" s="285"/>
      <c r="L26" s="285"/>
      <c r="M26" s="285"/>
      <c r="N26" s="285"/>
    </row>
    <row r="27" spans="1:14" s="286" customFormat="1" ht="6" thickBot="1">
      <c r="A27" s="107">
        <v>19</v>
      </c>
      <c r="B27" s="107"/>
      <c r="C27" s="107"/>
      <c r="D27" s="108"/>
      <c r="E27" s="109"/>
      <c r="F27" s="110"/>
      <c r="G27" s="309"/>
      <c r="H27" s="285"/>
      <c r="I27" s="285"/>
      <c r="J27" s="285"/>
      <c r="K27" s="285"/>
      <c r="L27" s="285"/>
      <c r="M27" s="285"/>
      <c r="N27" s="285"/>
    </row>
    <row r="28" spans="1:14" ht="13.5" thickBot="1">
      <c r="A28" s="34" t="s">
        <v>59</v>
      </c>
      <c r="B28" s="287"/>
      <c r="C28" s="34"/>
      <c r="D28" s="37">
        <f>SUM(D9:D27)</f>
        <v>33590</v>
      </c>
      <c r="E28" s="27"/>
      <c r="F28" s="27"/>
      <c r="G28" s="301"/>
      <c r="H28" s="164"/>
      <c r="I28" s="164"/>
      <c r="J28" s="164"/>
      <c r="K28" s="164"/>
      <c r="L28" s="164"/>
      <c r="M28" s="164"/>
      <c r="N28" s="164"/>
    </row>
    <row r="29" spans="1:14" ht="12.75">
      <c r="A29" s="310"/>
      <c r="B29" s="311"/>
      <c r="C29" s="308"/>
      <c r="D29" s="133"/>
      <c r="E29" s="27"/>
      <c r="F29" s="27"/>
      <c r="G29" s="301"/>
      <c r="H29" s="164"/>
      <c r="I29" s="164"/>
      <c r="J29" s="164"/>
      <c r="K29" s="164"/>
      <c r="L29" s="164"/>
      <c r="M29" s="164"/>
      <c r="N29" s="164"/>
    </row>
    <row r="30" spans="1:14" ht="12.75">
      <c r="A30" s="310"/>
      <c r="B30" s="311"/>
      <c r="C30" s="308"/>
      <c r="D30" s="308"/>
      <c r="E30" s="312"/>
      <c r="F30" s="312"/>
      <c r="G30" s="301"/>
      <c r="H30" s="164"/>
      <c r="I30" s="164"/>
      <c r="J30" s="164"/>
      <c r="K30" s="164"/>
      <c r="L30" s="164"/>
      <c r="M30" s="164"/>
      <c r="N30" s="164"/>
    </row>
    <row r="31" spans="1:14" ht="12.75">
      <c r="A31" s="302"/>
      <c r="B31" s="297"/>
      <c r="C31" s="297"/>
      <c r="D31" s="297"/>
      <c r="E31" s="297"/>
      <c r="F31" s="297"/>
      <c r="G31" s="301"/>
      <c r="H31" s="164"/>
      <c r="I31" s="164"/>
      <c r="J31" s="164"/>
      <c r="K31" s="164"/>
      <c r="L31" s="164"/>
      <c r="M31" s="164"/>
      <c r="N31" s="164"/>
    </row>
    <row r="32" spans="1:7" ht="12.75">
      <c r="A32" s="302"/>
      <c r="B32" s="297"/>
      <c r="C32" s="297"/>
      <c r="D32" s="297"/>
      <c r="E32" s="297"/>
      <c r="F32" s="297"/>
      <c r="G32" s="301"/>
    </row>
    <row r="33" spans="1:7" ht="12.75">
      <c r="A33" s="302"/>
      <c r="B33" s="297"/>
      <c r="C33" s="297"/>
      <c r="D33" s="297" t="s">
        <v>4</v>
      </c>
      <c r="E33" s="298"/>
      <c r="F33" s="298"/>
      <c r="G33" s="301"/>
    </row>
    <row r="34" spans="1:7" ht="12.75">
      <c r="A34" s="302"/>
      <c r="B34" s="297"/>
      <c r="C34" s="297"/>
      <c r="D34" s="297" t="s">
        <v>246</v>
      </c>
      <c r="E34" s="298"/>
      <c r="F34" s="298"/>
      <c r="G34" s="301"/>
    </row>
    <row r="35" spans="1:7" ht="12.75">
      <c r="A35" s="302"/>
      <c r="B35" s="297"/>
      <c r="C35" s="297"/>
      <c r="D35" s="297"/>
      <c r="E35" s="297"/>
      <c r="F35" s="297"/>
      <c r="G35" s="301"/>
    </row>
    <row r="36" spans="1:7" ht="12.75">
      <c r="A36" s="302"/>
      <c r="B36" s="297"/>
      <c r="C36" s="297"/>
      <c r="D36" s="297"/>
      <c r="E36" s="297"/>
      <c r="F36" s="297"/>
      <c r="G36" s="301"/>
    </row>
    <row r="37" spans="1:7" ht="13.5" thickBot="1">
      <c r="A37" s="313"/>
      <c r="B37" s="314"/>
      <c r="C37" s="314"/>
      <c r="D37" s="314"/>
      <c r="E37" s="314"/>
      <c r="F37" s="314"/>
      <c r="G37" s="315"/>
    </row>
    <row r="38" spans="1:7" ht="12.75">
      <c r="A38" s="164"/>
      <c r="B38" s="164"/>
      <c r="C38" s="164"/>
      <c r="D38" s="164"/>
      <c r="E38" s="164"/>
      <c r="F38" s="164"/>
      <c r="G38" s="164"/>
    </row>
    <row r="39" spans="1:7" ht="12.75">
      <c r="A39" s="164"/>
      <c r="B39" s="164"/>
      <c r="C39" s="164"/>
      <c r="D39" s="164"/>
      <c r="E39" s="164"/>
      <c r="F39" s="164"/>
      <c r="G39" s="164"/>
    </row>
    <row r="40" spans="1:7" ht="12.75">
      <c r="A40" s="164"/>
      <c r="B40" s="164"/>
      <c r="C40" s="164"/>
      <c r="D40" s="164"/>
      <c r="E40" s="164"/>
      <c r="F40" s="164"/>
      <c r="G40" s="164"/>
    </row>
    <row r="41" spans="1:7" ht="12.75">
      <c r="A41" s="164"/>
      <c r="B41" s="164"/>
      <c r="C41" s="164"/>
      <c r="D41" s="164"/>
      <c r="E41" s="164"/>
      <c r="F41" s="164"/>
      <c r="G41" s="164"/>
    </row>
    <row r="42" spans="1:7" ht="12.75">
      <c r="A42" s="164"/>
      <c r="B42" s="164"/>
      <c r="C42" s="164"/>
      <c r="D42" s="164"/>
      <c r="E42" s="164"/>
      <c r="F42" s="164"/>
      <c r="G42" s="164"/>
    </row>
    <row r="43" spans="1:7" ht="12.75">
      <c r="A43" s="164"/>
      <c r="B43" s="164"/>
      <c r="C43" s="164"/>
      <c r="D43" s="164"/>
      <c r="E43" s="164"/>
      <c r="F43" s="164"/>
      <c r="G43" s="164"/>
    </row>
    <row r="44" spans="1:7" ht="12.75">
      <c r="A44" s="164"/>
      <c r="B44" s="164"/>
      <c r="C44" s="164"/>
      <c r="D44" s="164"/>
      <c r="E44" s="164"/>
      <c r="F44" s="164"/>
      <c r="G44" s="164"/>
    </row>
    <row r="45" spans="1:7" ht="12.75">
      <c r="A45" s="164"/>
      <c r="B45" s="164"/>
      <c r="C45" s="164"/>
      <c r="D45" s="164"/>
      <c r="E45" s="164"/>
      <c r="F45" s="164"/>
      <c r="G45" s="164"/>
    </row>
    <row r="46" spans="1:7" ht="12.75">
      <c r="A46" s="164"/>
      <c r="B46" s="164"/>
      <c r="C46" s="164"/>
      <c r="D46" s="164"/>
      <c r="E46" s="164"/>
      <c r="F46" s="164"/>
      <c r="G46" s="164"/>
    </row>
    <row r="47" spans="1:7" ht="12.75">
      <c r="A47" s="164"/>
      <c r="B47" s="164"/>
      <c r="C47" s="164"/>
      <c r="D47" s="164"/>
      <c r="E47" s="164"/>
      <c r="F47" s="164"/>
      <c r="G47" s="164"/>
    </row>
    <row r="48" spans="1:7" ht="12.75">
      <c r="A48" s="164"/>
      <c r="B48" s="164"/>
      <c r="C48" s="164"/>
      <c r="D48" s="164"/>
      <c r="E48" s="164"/>
      <c r="F48" s="164"/>
      <c r="G48" s="164"/>
    </row>
    <row r="49" spans="1:7" ht="12.75">
      <c r="A49" s="164"/>
      <c r="B49" s="164"/>
      <c r="C49" s="164"/>
      <c r="D49" s="164"/>
      <c r="E49" s="164"/>
      <c r="F49" s="164"/>
      <c r="G49" s="164"/>
    </row>
    <row r="50" spans="1:7" ht="12.75">
      <c r="A50" s="164"/>
      <c r="B50" s="164"/>
      <c r="C50" s="164"/>
      <c r="D50" s="164"/>
      <c r="E50" s="164"/>
      <c r="F50" s="164"/>
      <c r="G50" s="164"/>
    </row>
    <row r="51" spans="1:7" ht="12.75">
      <c r="A51" s="164"/>
      <c r="B51" s="164"/>
      <c r="C51" s="164"/>
      <c r="D51" s="164"/>
      <c r="E51" s="164"/>
      <c r="F51" s="164"/>
      <c r="G51" s="164"/>
    </row>
    <row r="52" spans="1:7" ht="12.75">
      <c r="A52" s="164"/>
      <c r="B52" s="164"/>
      <c r="C52" s="164"/>
      <c r="D52" s="164"/>
      <c r="E52" s="164"/>
      <c r="F52" s="164"/>
      <c r="G52" s="164"/>
    </row>
    <row r="53" spans="1:7" ht="12.75">
      <c r="A53" s="164"/>
      <c r="B53" s="164"/>
      <c r="C53" s="164"/>
      <c r="D53" s="164"/>
      <c r="E53" s="164"/>
      <c r="F53" s="164"/>
      <c r="G53" s="164"/>
    </row>
    <row r="54" spans="1:7" ht="12.75">
      <c r="A54" s="164"/>
      <c r="B54" s="164"/>
      <c r="C54" s="164"/>
      <c r="D54" s="164"/>
      <c r="E54" s="164"/>
      <c r="F54" s="164"/>
      <c r="G54" s="164"/>
    </row>
    <row r="55" spans="1:7" ht="12.75">
      <c r="A55" s="164"/>
      <c r="B55" s="164"/>
      <c r="C55" s="164"/>
      <c r="D55" s="164"/>
      <c r="E55" s="164"/>
      <c r="F55" s="164"/>
      <c r="G55" s="164"/>
    </row>
    <row r="56" spans="1:7" ht="12.75">
      <c r="A56" s="164"/>
      <c r="B56" s="164"/>
      <c r="C56" s="164"/>
      <c r="D56" s="164"/>
      <c r="E56" s="164"/>
      <c r="F56" s="164"/>
      <c r="G56" s="164"/>
    </row>
    <row r="57" spans="1:7" ht="12.75">
      <c r="A57" s="164"/>
      <c r="B57" s="164"/>
      <c r="C57" s="164"/>
      <c r="D57" s="164"/>
      <c r="E57" s="164"/>
      <c r="F57" s="164"/>
      <c r="G57" s="164"/>
    </row>
    <row r="58" spans="1:7" ht="12.75">
      <c r="A58" s="164"/>
      <c r="B58" s="164"/>
      <c r="C58" s="164"/>
      <c r="D58" s="164"/>
      <c r="E58" s="164"/>
      <c r="F58" s="164"/>
      <c r="G58" s="164"/>
    </row>
  </sheetData>
  <mergeCells count="6">
    <mergeCell ref="A1:C1"/>
    <mergeCell ref="A2:F2"/>
    <mergeCell ref="B7:B8"/>
    <mergeCell ref="C7:C8"/>
    <mergeCell ref="D7:D8"/>
    <mergeCell ref="A4:F4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showGridLines="0" workbookViewId="0" topLeftCell="A24">
      <selection activeCell="A24" sqref="A24"/>
    </sheetView>
  </sheetViews>
  <sheetFormatPr defaultColWidth="13.28125" defaultRowHeight="12.75"/>
  <cols>
    <col min="1" max="1" width="3.421875" style="29" customWidth="1"/>
    <col min="2" max="2" width="24.8515625" style="29" customWidth="1"/>
    <col min="3" max="3" width="13.8515625" style="29" customWidth="1"/>
    <col min="4" max="4" width="12.140625" style="29" customWidth="1"/>
    <col min="5" max="5" width="10.140625" style="29" bestFit="1" customWidth="1"/>
    <col min="6" max="6" width="6.140625" style="29" bestFit="1" customWidth="1"/>
    <col min="7" max="7" width="9.8515625" style="29" bestFit="1" customWidth="1"/>
    <col min="8" max="8" width="14.7109375" style="29" customWidth="1"/>
    <col min="9" max="9" width="10.28125" style="29" customWidth="1"/>
    <col min="10" max="10" width="11.57421875" style="29" customWidth="1"/>
    <col min="11" max="11" width="24.00390625" style="29" customWidth="1"/>
    <col min="12" max="12" width="22.00390625" style="29" customWidth="1"/>
    <col min="13" max="16384" width="14.00390625" style="29" customWidth="1"/>
  </cols>
  <sheetData>
    <row r="1" spans="1:11" ht="27" thickBot="1">
      <c r="A1" s="347"/>
      <c r="B1" s="482" t="s">
        <v>0</v>
      </c>
      <c r="C1" s="482"/>
      <c r="D1" s="483" t="s">
        <v>66</v>
      </c>
      <c r="E1" s="483"/>
      <c r="F1" s="483"/>
      <c r="G1" s="483"/>
      <c r="H1" s="483"/>
      <c r="I1" s="346" t="s">
        <v>25</v>
      </c>
      <c r="J1" s="348"/>
      <c r="K1" s="349"/>
    </row>
    <row r="2" spans="1:11" ht="12">
      <c r="A2" s="350"/>
      <c r="B2" s="43"/>
      <c r="C2" s="43"/>
      <c r="D2" s="484" t="s">
        <v>67</v>
      </c>
      <c r="E2" s="484"/>
      <c r="F2" s="484"/>
      <c r="G2" s="484"/>
      <c r="H2" s="43"/>
      <c r="I2" s="154"/>
      <c r="J2" s="43"/>
      <c r="K2" s="351"/>
    </row>
    <row r="3" spans="1:11" ht="15.75">
      <c r="A3" s="352" t="s">
        <v>40</v>
      </c>
      <c r="B3" s="43"/>
      <c r="C3" s="43"/>
      <c r="D3" s="484" t="s">
        <v>68</v>
      </c>
      <c r="E3" s="484"/>
      <c r="F3" s="484"/>
      <c r="G3" s="484"/>
      <c r="H3" s="43"/>
      <c r="I3" s="154"/>
      <c r="J3" s="43"/>
      <c r="K3" s="351"/>
    </row>
    <row r="4" spans="1:11" s="151" customFormat="1" ht="15.75">
      <c r="A4" s="352" t="s">
        <v>39</v>
      </c>
      <c r="B4" s="353"/>
      <c r="C4" s="353"/>
      <c r="D4" s="354"/>
      <c r="E4" s="354"/>
      <c r="F4" s="354"/>
      <c r="G4" s="354"/>
      <c r="H4" s="354"/>
      <c r="I4" s="354"/>
      <c r="J4" s="354"/>
      <c r="K4" s="355"/>
    </row>
    <row r="5" spans="1:11" ht="12.75" thickBot="1">
      <c r="A5" s="356" t="s">
        <v>41</v>
      </c>
      <c r="B5" s="30"/>
      <c r="C5" s="30"/>
      <c r="D5" s="31"/>
      <c r="E5" s="31"/>
      <c r="F5" s="31"/>
      <c r="G5" s="31"/>
      <c r="H5" s="32"/>
      <c r="I5" s="357"/>
      <c r="J5" s="357"/>
      <c r="K5" s="351"/>
    </row>
    <row r="6" spans="1:11" ht="12.75" thickBot="1">
      <c r="A6" s="358"/>
      <c r="B6" s="357"/>
      <c r="C6" s="357"/>
      <c r="D6" s="359" t="s">
        <v>42</v>
      </c>
      <c r="E6" s="43"/>
      <c r="F6" s="43"/>
      <c r="G6" s="357"/>
      <c r="H6" s="129">
        <v>38352</v>
      </c>
      <c r="I6" s="357"/>
      <c r="J6" s="357"/>
      <c r="K6" s="351"/>
    </row>
    <row r="7" spans="1:12" ht="12.75" thickBot="1">
      <c r="A7" s="322" t="s">
        <v>43</v>
      </c>
      <c r="B7" s="496" t="s">
        <v>44</v>
      </c>
      <c r="C7" s="496" t="s">
        <v>45</v>
      </c>
      <c r="D7" s="498" t="s">
        <v>46</v>
      </c>
      <c r="E7" s="323" t="s">
        <v>47</v>
      </c>
      <c r="F7" s="111" t="s">
        <v>48</v>
      </c>
      <c r="G7" s="111" t="s">
        <v>49</v>
      </c>
      <c r="H7" s="111" t="s">
        <v>50</v>
      </c>
      <c r="I7" s="111" t="s">
        <v>51</v>
      </c>
      <c r="J7" s="112" t="s">
        <v>52</v>
      </c>
      <c r="K7" s="495" t="s">
        <v>14</v>
      </c>
      <c r="L7" s="486"/>
    </row>
    <row r="8" spans="1:12" ht="60.75" thickBot="1">
      <c r="A8" s="324" t="s">
        <v>27</v>
      </c>
      <c r="B8" s="497"/>
      <c r="C8" s="497"/>
      <c r="D8" s="499"/>
      <c r="E8" s="325" t="s">
        <v>53</v>
      </c>
      <c r="F8" s="114" t="s">
        <v>54</v>
      </c>
      <c r="G8" s="114" t="s">
        <v>55</v>
      </c>
      <c r="H8" s="114" t="s">
        <v>56</v>
      </c>
      <c r="I8" s="114" t="s">
        <v>57</v>
      </c>
      <c r="J8" s="132" t="s">
        <v>179</v>
      </c>
      <c r="K8" s="495"/>
      <c r="L8" s="486"/>
    </row>
    <row r="9" spans="1:12" ht="12.75" thickBot="1">
      <c r="A9" s="116">
        <v>1</v>
      </c>
      <c r="B9" s="326" t="s">
        <v>74</v>
      </c>
      <c r="C9" s="126" t="s">
        <v>84</v>
      </c>
      <c r="D9" s="327">
        <v>4500</v>
      </c>
      <c r="E9" s="328">
        <v>38362</v>
      </c>
      <c r="F9" s="45">
        <v>1</v>
      </c>
      <c r="G9" s="117">
        <f aca="true" t="shared" si="0" ref="G9:G16">+E9-$H$6</f>
        <v>10</v>
      </c>
      <c r="H9" s="130">
        <f>D9</f>
        <v>4500</v>
      </c>
      <c r="I9" s="120">
        <f>IF(D9&gt;0,(ROUND(((H9/(1+F9/100)^(G9/30))),2)),0)</f>
        <v>4485.1</v>
      </c>
      <c r="J9" s="119">
        <f aca="true" t="shared" si="1" ref="J9:J17">(H9-I9)</f>
        <v>14.899999999999636</v>
      </c>
      <c r="K9" s="360"/>
      <c r="L9" s="210"/>
    </row>
    <row r="10" spans="1:12" ht="12.75" thickBot="1">
      <c r="A10" s="116">
        <v>2</v>
      </c>
      <c r="B10" s="326" t="s">
        <v>74</v>
      </c>
      <c r="C10" s="126" t="s">
        <v>85</v>
      </c>
      <c r="D10" s="327">
        <v>3900</v>
      </c>
      <c r="E10" s="328">
        <v>38380</v>
      </c>
      <c r="F10" s="127">
        <v>1</v>
      </c>
      <c r="G10" s="117">
        <f t="shared" si="0"/>
        <v>28</v>
      </c>
      <c r="H10" s="131">
        <f aca="true" t="shared" si="2" ref="H10:H17">D10</f>
        <v>3900</v>
      </c>
      <c r="I10" s="120">
        <f aca="true" t="shared" si="3" ref="I10:I17">IF(D10&gt;0,(ROUND(((H10/(1+F10/100)^(G10/30))),2)),0)</f>
        <v>3863.95</v>
      </c>
      <c r="J10" s="121">
        <f t="shared" si="1"/>
        <v>36.05000000000018</v>
      </c>
      <c r="K10" s="360"/>
      <c r="L10" s="210"/>
    </row>
    <row r="11" spans="1:12" ht="16.5" thickBot="1">
      <c r="A11" s="116">
        <v>3</v>
      </c>
      <c r="B11" s="326" t="s">
        <v>74</v>
      </c>
      <c r="C11" s="126" t="s">
        <v>86</v>
      </c>
      <c r="D11" s="327">
        <v>6000</v>
      </c>
      <c r="E11" s="328">
        <v>38441</v>
      </c>
      <c r="F11" s="127">
        <v>1</v>
      </c>
      <c r="G11" s="117">
        <f t="shared" si="0"/>
        <v>89</v>
      </c>
      <c r="H11" s="131">
        <f t="shared" si="2"/>
        <v>6000</v>
      </c>
      <c r="I11" s="120">
        <f t="shared" si="3"/>
        <v>5825.47</v>
      </c>
      <c r="J11" s="121">
        <f t="shared" si="1"/>
        <v>174.52999999999975</v>
      </c>
      <c r="K11" s="360"/>
      <c r="L11" s="213"/>
    </row>
    <row r="12" spans="1:12" ht="15" thickBot="1">
      <c r="A12" s="116">
        <v>4</v>
      </c>
      <c r="B12" s="128" t="s">
        <v>75</v>
      </c>
      <c r="C12" s="116" t="s">
        <v>87</v>
      </c>
      <c r="D12" s="329">
        <v>3700</v>
      </c>
      <c r="E12" s="129">
        <v>38370</v>
      </c>
      <c r="F12" s="127">
        <v>1</v>
      </c>
      <c r="G12" s="117">
        <f t="shared" si="0"/>
        <v>18</v>
      </c>
      <c r="H12" s="131">
        <f t="shared" si="2"/>
        <v>3700</v>
      </c>
      <c r="I12" s="120">
        <f t="shared" si="3"/>
        <v>3677.98</v>
      </c>
      <c r="J12" s="121">
        <f t="shared" si="1"/>
        <v>22.019999999999982</v>
      </c>
      <c r="K12" s="360"/>
      <c r="L12" s="211"/>
    </row>
    <row r="13" spans="1:12" ht="12.75" thickBot="1">
      <c r="A13" s="116">
        <v>5</v>
      </c>
      <c r="B13" s="128" t="s">
        <v>75</v>
      </c>
      <c r="C13" s="116" t="s">
        <v>88</v>
      </c>
      <c r="D13" s="329">
        <v>2000</v>
      </c>
      <c r="E13" s="129">
        <v>38381</v>
      </c>
      <c r="F13" s="127">
        <v>1.2</v>
      </c>
      <c r="G13" s="117">
        <f t="shared" si="0"/>
        <v>29</v>
      </c>
      <c r="H13" s="131">
        <f t="shared" si="2"/>
        <v>2000</v>
      </c>
      <c r="I13" s="120">
        <f t="shared" si="3"/>
        <v>1977.07</v>
      </c>
      <c r="J13" s="121">
        <f t="shared" si="1"/>
        <v>22.930000000000064</v>
      </c>
      <c r="K13" s="360"/>
      <c r="L13" s="212"/>
    </row>
    <row r="14" spans="1:12" ht="12.75" thickBot="1">
      <c r="A14" s="116">
        <v>6</v>
      </c>
      <c r="B14" s="128" t="s">
        <v>76</v>
      </c>
      <c r="C14" s="116" t="s">
        <v>89</v>
      </c>
      <c r="D14" s="329">
        <v>7500</v>
      </c>
      <c r="E14" s="129">
        <v>38382</v>
      </c>
      <c r="F14" s="127">
        <v>1.2</v>
      </c>
      <c r="G14" s="117">
        <f t="shared" si="0"/>
        <v>30</v>
      </c>
      <c r="H14" s="131">
        <f t="shared" si="2"/>
        <v>7500</v>
      </c>
      <c r="I14" s="120">
        <f t="shared" si="3"/>
        <v>7411.07</v>
      </c>
      <c r="J14" s="121">
        <f t="shared" si="1"/>
        <v>88.93000000000029</v>
      </c>
      <c r="K14" s="360"/>
      <c r="L14" s="212"/>
    </row>
    <row r="15" spans="1:12" ht="12.75" thickBot="1">
      <c r="A15" s="116">
        <v>7</v>
      </c>
      <c r="B15" s="128" t="s">
        <v>83</v>
      </c>
      <c r="C15" s="116" t="s">
        <v>90</v>
      </c>
      <c r="D15" s="329">
        <v>1900</v>
      </c>
      <c r="E15" s="361">
        <v>38411</v>
      </c>
      <c r="F15" s="127">
        <v>1</v>
      </c>
      <c r="G15" s="117">
        <f t="shared" si="0"/>
        <v>59</v>
      </c>
      <c r="H15" s="131">
        <f t="shared" si="2"/>
        <v>1900</v>
      </c>
      <c r="I15" s="120">
        <f t="shared" si="3"/>
        <v>1863.18</v>
      </c>
      <c r="J15" s="121">
        <f t="shared" si="1"/>
        <v>36.819999999999936</v>
      </c>
      <c r="K15" s="360"/>
      <c r="L15" s="212"/>
    </row>
    <row r="16" spans="1:12" ht="12.75" thickBot="1">
      <c r="A16" s="116">
        <v>8</v>
      </c>
      <c r="B16" s="128" t="s">
        <v>83</v>
      </c>
      <c r="C16" s="116" t="s">
        <v>91</v>
      </c>
      <c r="D16" s="329">
        <v>2900</v>
      </c>
      <c r="E16" s="129">
        <v>38411</v>
      </c>
      <c r="F16" s="127">
        <v>1</v>
      </c>
      <c r="G16" s="117">
        <f t="shared" si="0"/>
        <v>59</v>
      </c>
      <c r="H16" s="131">
        <f t="shared" si="2"/>
        <v>2900</v>
      </c>
      <c r="I16" s="120">
        <f t="shared" si="3"/>
        <v>2843.8</v>
      </c>
      <c r="J16" s="121">
        <f t="shared" si="1"/>
        <v>56.19999999999982</v>
      </c>
      <c r="K16" s="360"/>
      <c r="L16" s="212"/>
    </row>
    <row r="17" spans="1:11" ht="13.5" customHeight="1" thickBot="1">
      <c r="A17" s="122">
        <v>11</v>
      </c>
      <c r="B17" s="330"/>
      <c r="C17" s="330"/>
      <c r="D17" s="329"/>
      <c r="E17" s="331"/>
      <c r="F17" s="332"/>
      <c r="G17" s="117">
        <f>IF((E17-$H$6&gt;0),E17-$H$6,0)</f>
        <v>0</v>
      </c>
      <c r="H17" s="120">
        <f t="shared" si="2"/>
        <v>0</v>
      </c>
      <c r="I17" s="120">
        <f t="shared" si="3"/>
        <v>0</v>
      </c>
      <c r="J17" s="121">
        <f t="shared" si="1"/>
        <v>0</v>
      </c>
      <c r="K17" s="360"/>
    </row>
    <row r="18" spans="1:11" ht="12.75" thickBot="1">
      <c r="A18" s="122" t="s">
        <v>59</v>
      </c>
      <c r="B18" s="487" t="s">
        <v>106</v>
      </c>
      <c r="C18" s="488"/>
      <c r="D18" s="45">
        <f>SUM(D9:D17)</f>
        <v>32400</v>
      </c>
      <c r="E18" s="357"/>
      <c r="F18" s="491"/>
      <c r="G18" s="492"/>
      <c r="H18" s="124">
        <f>SUM(H9:H17)</f>
        <v>32400</v>
      </c>
      <c r="I18" s="125">
        <f>SUM(I9:I17)</f>
        <v>31947.62</v>
      </c>
      <c r="J18" s="214">
        <f>SUM(J9:J17)</f>
        <v>452.37999999999965</v>
      </c>
      <c r="K18" s="360"/>
    </row>
    <row r="19" spans="1:11" s="25" customFormat="1" ht="36.75" customHeight="1" thickBot="1">
      <c r="A19" s="362"/>
      <c r="B19" s="333" t="s">
        <v>157</v>
      </c>
      <c r="C19" s="334"/>
      <c r="D19" s="37">
        <v>790</v>
      </c>
      <c r="E19" s="363" t="s">
        <v>180</v>
      </c>
      <c r="F19" s="297"/>
      <c r="G19" s="297"/>
      <c r="H19" s="297"/>
      <c r="I19" s="133"/>
      <c r="J19" s="133"/>
      <c r="K19" s="321"/>
    </row>
    <row r="20" spans="1:11" s="25" customFormat="1" ht="18" customHeight="1" thickBot="1">
      <c r="A20" s="310"/>
      <c r="B20" s="493" t="s">
        <v>155</v>
      </c>
      <c r="C20" s="494"/>
      <c r="D20" s="37">
        <v>400</v>
      </c>
      <c r="E20" s="363" t="s">
        <v>181</v>
      </c>
      <c r="F20" s="297"/>
      <c r="G20" s="297"/>
      <c r="H20" s="297"/>
      <c r="I20" s="133"/>
      <c r="J20" s="133"/>
      <c r="K20" s="321"/>
    </row>
    <row r="21" spans="1:11" s="25" customFormat="1" ht="13.5" thickBot="1">
      <c r="A21" s="310"/>
      <c r="B21" s="489" t="s">
        <v>108</v>
      </c>
      <c r="C21" s="490"/>
      <c r="D21" s="37">
        <f>SUM(D18:D20)</f>
        <v>33590</v>
      </c>
      <c r="E21" s="27"/>
      <c r="F21" s="297"/>
      <c r="G21" s="297"/>
      <c r="H21" s="297"/>
      <c r="I21" s="133"/>
      <c r="J21" s="133"/>
      <c r="K21" s="321"/>
    </row>
    <row r="22" spans="1:11" ht="13.5" thickBot="1">
      <c r="A22" s="350"/>
      <c r="B22" s="43"/>
      <c r="C22" s="43"/>
      <c r="D22" s="44"/>
      <c r="E22" s="357"/>
      <c r="F22" s="101"/>
      <c r="G22" s="101"/>
      <c r="H22" s="101"/>
      <c r="I22" s="44"/>
      <c r="J22" s="44"/>
      <c r="K22" s="351"/>
    </row>
    <row r="23" spans="1:11" ht="33" customHeight="1" thickBot="1">
      <c r="A23" s="364" t="s">
        <v>154</v>
      </c>
      <c r="B23" s="128" t="s">
        <v>76</v>
      </c>
      <c r="C23" s="116" t="s">
        <v>116</v>
      </c>
      <c r="D23" s="45">
        <v>790</v>
      </c>
      <c r="E23" s="129">
        <v>38352</v>
      </c>
      <c r="F23" s="127">
        <v>1</v>
      </c>
      <c r="G23" s="117">
        <f>IF((E23-$H$6&gt;0),E23-$H$6,0)</f>
        <v>0</v>
      </c>
      <c r="H23" s="120">
        <f>D23</f>
        <v>790</v>
      </c>
      <c r="I23" s="120">
        <f>IF(D23&gt;0,(ROUND(((H23/(1+F23/100)^(G23/30))),2)),0)</f>
        <v>790</v>
      </c>
      <c r="J23" s="121">
        <f>(H23-I23)</f>
        <v>0</v>
      </c>
      <c r="K23" s="365" t="s">
        <v>153</v>
      </c>
    </row>
    <row r="24" spans="1:11" ht="34.5" customHeight="1" thickBot="1">
      <c r="A24" s="364" t="s">
        <v>156</v>
      </c>
      <c r="B24" s="134" t="s">
        <v>95</v>
      </c>
      <c r="C24" s="116" t="s">
        <v>94</v>
      </c>
      <c r="D24" s="45">
        <v>400</v>
      </c>
      <c r="E24" s="129">
        <v>38349</v>
      </c>
      <c r="F24" s="127">
        <v>1</v>
      </c>
      <c r="G24" s="117">
        <f>IF((E24-$H$6&gt;0),E24-$H$6,0)</f>
        <v>0</v>
      </c>
      <c r="H24" s="120">
        <f>D24</f>
        <v>400</v>
      </c>
      <c r="I24" s="120">
        <f>IF(D24&gt;0,(ROUND(((H24/(1+F24/100)^(G24/30))),2)),0)</f>
        <v>400</v>
      </c>
      <c r="J24" s="121">
        <f>(H24-I24)</f>
        <v>0</v>
      </c>
      <c r="K24" s="365" t="s">
        <v>98</v>
      </c>
    </row>
    <row r="25" spans="1:11" ht="12">
      <c r="A25" s="364"/>
      <c r="B25" s="335"/>
      <c r="C25" s="336"/>
      <c r="D25" s="337"/>
      <c r="E25" s="366"/>
      <c r="F25" s="338"/>
      <c r="G25" s="339"/>
      <c r="H25" s="340"/>
      <c r="I25" s="340"/>
      <c r="J25" s="340"/>
      <c r="K25" s="367"/>
    </row>
    <row r="26" spans="1:11" ht="12">
      <c r="A26" s="368" t="s">
        <v>60</v>
      </c>
      <c r="B26" s="135"/>
      <c r="C26" s="135"/>
      <c r="D26" s="136"/>
      <c r="E26" s="137">
        <f>H18</f>
        <v>32400</v>
      </c>
      <c r="F26" s="43"/>
      <c r="G26" s="43"/>
      <c r="H26" s="43"/>
      <c r="I26" s="43"/>
      <c r="J26" s="43"/>
      <c r="K26" s="351"/>
    </row>
    <row r="27" spans="1:11" ht="12.75" thickBot="1">
      <c r="A27" s="350" t="s">
        <v>61</v>
      </c>
      <c r="B27" s="43"/>
      <c r="C27" s="43"/>
      <c r="D27" s="138"/>
      <c r="E27" s="139">
        <f>I18</f>
        <v>31947.62</v>
      </c>
      <c r="F27" s="43"/>
      <c r="G27" s="43"/>
      <c r="H27" s="43"/>
      <c r="I27" s="43"/>
      <c r="J27" s="43"/>
      <c r="K27" s="351"/>
    </row>
    <row r="28" spans="1:11" ht="12">
      <c r="A28" s="350" t="s">
        <v>62</v>
      </c>
      <c r="B28" s="43"/>
      <c r="C28" s="43"/>
      <c r="D28" s="138"/>
      <c r="E28" s="140">
        <f>E26-E27</f>
        <v>452.380000000001</v>
      </c>
      <c r="F28" s="43"/>
      <c r="G28" s="43"/>
      <c r="H28" s="43"/>
      <c r="I28" s="43"/>
      <c r="J28" s="43"/>
      <c r="K28" s="351"/>
    </row>
    <row r="29" spans="1:11" ht="12">
      <c r="A29" s="350" t="s">
        <v>63</v>
      </c>
      <c r="B29" s="43"/>
      <c r="C29" s="43"/>
      <c r="D29" s="138"/>
      <c r="E29" s="141">
        <v>12700</v>
      </c>
      <c r="F29" s="43"/>
      <c r="G29" s="43"/>
      <c r="H29" s="43"/>
      <c r="I29" s="43"/>
      <c r="J29" s="43"/>
      <c r="K29" s="351"/>
    </row>
    <row r="30" spans="1:11" ht="12.75" thickBot="1">
      <c r="A30" s="369" t="s">
        <v>64</v>
      </c>
      <c r="B30" s="142"/>
      <c r="C30" s="142"/>
      <c r="D30" s="143"/>
      <c r="E30" s="144">
        <f>E28-E29</f>
        <v>-12247.619999999999</v>
      </c>
      <c r="F30" s="43"/>
      <c r="G30" s="43"/>
      <c r="H30" s="43"/>
      <c r="I30" s="43"/>
      <c r="J30" s="43"/>
      <c r="K30" s="351"/>
    </row>
    <row r="31" spans="1:11" ht="12.75" thickTop="1">
      <c r="A31" s="368"/>
      <c r="B31" s="135"/>
      <c r="C31" s="136"/>
      <c r="D31" s="123"/>
      <c r="E31" s="156"/>
      <c r="F31" s="43"/>
      <c r="G31" s="43"/>
      <c r="H31" s="43"/>
      <c r="I31" s="43"/>
      <c r="J31" s="43"/>
      <c r="K31" s="351"/>
    </row>
    <row r="32" spans="1:11" ht="15">
      <c r="A32" s="350" t="str">
        <f>IF(E30&gt;=0,"RFT-INT.GENERADOS POR ACTIVOS","INT-S/ACTIVOS A DEVENGAR-DS. POR VTAS")</f>
        <v>INT-S/ACTIVOS A DEVENGAR-DS. POR VTAS</v>
      </c>
      <c r="B32" s="43"/>
      <c r="C32" s="138"/>
      <c r="D32" s="157">
        <f>ABS(E30)</f>
        <v>12247.619999999999</v>
      </c>
      <c r="E32" s="156"/>
      <c r="F32" s="210" t="s">
        <v>182</v>
      </c>
      <c r="G32" s="43"/>
      <c r="H32" s="43"/>
      <c r="I32" s="485" t="s">
        <v>183</v>
      </c>
      <c r="J32" s="485"/>
      <c r="K32" s="351"/>
    </row>
    <row r="33" spans="1:11" ht="12.75">
      <c r="A33" s="369"/>
      <c r="B33" s="142" t="str">
        <f>IF(E30&lt;0,"RFT-INT.GENERADOS POR ACTIVOS","INT-S/ACTIVOS A DEVENGAR-DS.POR VTAS-")</f>
        <v>RFT-INT.GENERADOS POR ACTIVOS</v>
      </c>
      <c r="C33" s="143"/>
      <c r="D33" s="158"/>
      <c r="E33" s="140">
        <f>ABS(E30)</f>
        <v>12247.619999999999</v>
      </c>
      <c r="F33" s="43"/>
      <c r="G33" s="43"/>
      <c r="H33" s="43"/>
      <c r="I33" s="341" t="s">
        <v>100</v>
      </c>
      <c r="J33" s="341"/>
      <c r="K33" s="351"/>
    </row>
    <row r="34" spans="1:11" ht="12.75">
      <c r="A34" s="368" t="s">
        <v>99</v>
      </c>
      <c r="B34" s="135"/>
      <c r="C34" s="136"/>
      <c r="D34" s="159">
        <v>400</v>
      </c>
      <c r="E34" s="159"/>
      <c r="F34" s="43"/>
      <c r="G34" s="43"/>
      <c r="H34" s="43"/>
      <c r="I34" s="342"/>
      <c r="J34" s="297" t="s">
        <v>184</v>
      </c>
      <c r="K34" s="351"/>
    </row>
    <row r="35" spans="1:11" ht="12.75">
      <c r="A35" s="350"/>
      <c r="B35" s="43" t="s">
        <v>100</v>
      </c>
      <c r="C35" s="138"/>
      <c r="D35" s="160"/>
      <c r="E35" s="160">
        <v>400</v>
      </c>
      <c r="F35" s="43"/>
      <c r="G35" s="43"/>
      <c r="H35" s="43"/>
      <c r="I35" s="343"/>
      <c r="J35" s="297" t="s">
        <v>185</v>
      </c>
      <c r="K35" s="351"/>
    </row>
    <row r="36" spans="1:11" ht="13.5" thickBot="1">
      <c r="A36" s="369"/>
      <c r="B36" s="142"/>
      <c r="C36" s="143"/>
      <c r="D36" s="158"/>
      <c r="E36" s="158"/>
      <c r="F36" s="43"/>
      <c r="G36" s="43"/>
      <c r="H36" s="43"/>
      <c r="I36" s="344" t="s">
        <v>247</v>
      </c>
      <c r="J36" s="345">
        <v>1190</v>
      </c>
      <c r="K36" s="351"/>
    </row>
    <row r="37" spans="1:11" ht="13.5" thickTop="1">
      <c r="A37" s="350"/>
      <c r="B37" s="43"/>
      <c r="C37" s="43"/>
      <c r="D37" s="43"/>
      <c r="E37" s="43"/>
      <c r="F37" s="43"/>
      <c r="G37" s="43"/>
      <c r="H37" s="43"/>
      <c r="I37" s="370"/>
      <c r="J37" s="370"/>
      <c r="K37" s="351"/>
    </row>
    <row r="38" spans="1:11" ht="12.75">
      <c r="A38" s="350"/>
      <c r="B38" s="43"/>
      <c r="C38" s="43"/>
      <c r="D38" s="43"/>
      <c r="E38" s="43"/>
      <c r="F38" s="43"/>
      <c r="G38" s="43"/>
      <c r="H38" s="43"/>
      <c r="I38" s="101"/>
      <c r="J38" s="101"/>
      <c r="K38" s="351"/>
    </row>
    <row r="39" spans="1:11" ht="12">
      <c r="A39" s="350"/>
      <c r="B39" s="43"/>
      <c r="C39" s="43"/>
      <c r="D39" s="43"/>
      <c r="E39" s="43"/>
      <c r="F39" s="43"/>
      <c r="G39" s="43"/>
      <c r="H39" s="43"/>
      <c r="I39" s="43"/>
      <c r="J39" s="43"/>
      <c r="K39" s="351"/>
    </row>
    <row r="40" spans="1:11" ht="12">
      <c r="A40" s="350"/>
      <c r="B40" s="43"/>
      <c r="C40" s="43"/>
      <c r="D40" s="43"/>
      <c r="E40" s="43"/>
      <c r="F40" s="43"/>
      <c r="G40" s="43"/>
      <c r="H40" s="43"/>
      <c r="I40" s="43"/>
      <c r="J40" s="43"/>
      <c r="K40" s="351"/>
    </row>
    <row r="41" spans="1:11" ht="12.75">
      <c r="A41" s="350"/>
      <c r="B41" s="43"/>
      <c r="C41" s="43"/>
      <c r="D41" s="43"/>
      <c r="E41" s="43"/>
      <c r="F41" s="43"/>
      <c r="G41" s="297"/>
      <c r="H41" s="297"/>
      <c r="I41" s="43"/>
      <c r="J41" s="43"/>
      <c r="K41" s="351"/>
    </row>
    <row r="42" spans="1:11" ht="12.75">
      <c r="A42" s="350"/>
      <c r="B42" s="43"/>
      <c r="C42" s="43"/>
      <c r="D42" s="43"/>
      <c r="E42" s="43"/>
      <c r="F42" s="43"/>
      <c r="G42" s="297" t="s">
        <v>4</v>
      </c>
      <c r="H42" s="298"/>
      <c r="I42" s="43"/>
      <c r="J42" s="43"/>
      <c r="K42" s="351"/>
    </row>
    <row r="43" spans="1:11" ht="12.75">
      <c r="A43" s="350"/>
      <c r="B43" s="43"/>
      <c r="C43" s="43"/>
      <c r="D43" s="43"/>
      <c r="E43" s="43"/>
      <c r="F43" s="43"/>
      <c r="G43" s="297" t="s">
        <v>246</v>
      </c>
      <c r="H43" s="298"/>
      <c r="I43" s="43"/>
      <c r="J43" s="43"/>
      <c r="K43" s="351"/>
    </row>
    <row r="44" spans="1:11" ht="12.75" thickBot="1">
      <c r="A44" s="371"/>
      <c r="B44" s="372"/>
      <c r="C44" s="372"/>
      <c r="D44" s="372"/>
      <c r="E44" s="372"/>
      <c r="F44" s="372"/>
      <c r="G44" s="372"/>
      <c r="H44" s="372"/>
      <c r="I44" s="372"/>
      <c r="J44" s="372"/>
      <c r="K44" s="373"/>
    </row>
  </sheetData>
  <mergeCells count="14">
    <mergeCell ref="I32:J32"/>
    <mergeCell ref="L7:L8"/>
    <mergeCell ref="B18:C18"/>
    <mergeCell ref="B21:C21"/>
    <mergeCell ref="F18:G18"/>
    <mergeCell ref="B20:C20"/>
    <mergeCell ref="K7:K8"/>
    <mergeCell ref="B7:B8"/>
    <mergeCell ref="C7:C8"/>
    <mergeCell ref="D7:D8"/>
    <mergeCell ref="B1:C1"/>
    <mergeCell ref="D1:H1"/>
    <mergeCell ref="D2:G2"/>
    <mergeCell ref="D3:G3"/>
  </mergeCells>
  <printOptions/>
  <pageMargins left="0.75" right="0.75" top="1" bottom="1" header="0" footer="0"/>
  <pageSetup horizontalDpi="600" verticalDpi="600" orientation="landscape" paperSize="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showGridLines="0" workbookViewId="0" topLeftCell="A1">
      <selection activeCell="A1" sqref="A1:C1"/>
    </sheetView>
  </sheetViews>
  <sheetFormatPr defaultColWidth="13.28125" defaultRowHeight="12.75"/>
  <cols>
    <col min="1" max="1" width="5.28125" style="25" customWidth="1"/>
    <col min="2" max="2" width="21.00390625" style="288" customWidth="1"/>
    <col min="3" max="3" width="16.00390625" style="25" customWidth="1"/>
    <col min="4" max="4" width="17.00390625" style="25" bestFit="1" customWidth="1"/>
    <col min="5" max="5" width="16.8515625" style="25" customWidth="1"/>
    <col min="6" max="6" width="10.140625" style="25" customWidth="1"/>
    <col min="7" max="7" width="13.28125" style="25" customWidth="1"/>
    <col min="8" max="8" width="15.57421875" style="25" customWidth="1"/>
    <col min="9" max="9" width="17.28125" style="25" customWidth="1"/>
    <col min="10" max="10" width="20.00390625" style="25" customWidth="1"/>
    <col min="11" max="16384" width="13.28125" style="25" customWidth="1"/>
  </cols>
  <sheetData>
    <row r="1" spans="1:6" ht="27" thickBot="1">
      <c r="A1" s="471" t="s">
        <v>65</v>
      </c>
      <c r="B1" s="472"/>
      <c r="C1" s="472"/>
      <c r="D1" s="299"/>
      <c r="E1" s="299"/>
      <c r="F1" s="289" t="s">
        <v>118</v>
      </c>
    </row>
    <row r="2" spans="1:6" s="164" customFormat="1" ht="18">
      <c r="A2" s="473" t="s">
        <v>72</v>
      </c>
      <c r="B2" s="474"/>
      <c r="C2" s="474"/>
      <c r="D2" s="474"/>
      <c r="E2" s="474"/>
      <c r="F2" s="506"/>
    </row>
    <row r="3" spans="1:6" s="164" customFormat="1" ht="13.5" thickBot="1">
      <c r="A3" s="302"/>
      <c r="B3" s="297"/>
      <c r="C3" s="297"/>
      <c r="D3" s="297"/>
      <c r="E3" s="297"/>
      <c r="F3" s="301"/>
    </row>
    <row r="4" spans="1:10" ht="20.25" thickBot="1">
      <c r="A4" s="479" t="s">
        <v>69</v>
      </c>
      <c r="B4" s="480"/>
      <c r="C4" s="480"/>
      <c r="D4" s="480"/>
      <c r="E4" s="480"/>
      <c r="F4" s="481"/>
      <c r="G4" s="27"/>
      <c r="H4" s="27"/>
      <c r="I4" s="26"/>
      <c r="J4" s="26"/>
    </row>
    <row r="5" spans="1:10" ht="12.75">
      <c r="A5" s="304"/>
      <c r="B5" s="305"/>
      <c r="C5" s="27"/>
      <c r="D5" s="297"/>
      <c r="E5" s="297"/>
      <c r="F5" s="301"/>
      <c r="G5" s="164"/>
      <c r="H5" s="164"/>
      <c r="I5" s="26"/>
      <c r="J5" s="26"/>
    </row>
    <row r="6" spans="1:10" ht="13.5" thickBot="1">
      <c r="A6" s="304"/>
      <c r="B6" s="305"/>
      <c r="C6" s="27"/>
      <c r="D6" s="27"/>
      <c r="E6" s="27"/>
      <c r="F6" s="303"/>
      <c r="G6" s="26"/>
      <c r="H6" s="26"/>
      <c r="I6" s="26"/>
      <c r="J6" s="26"/>
    </row>
    <row r="7" spans="1:15" ht="13.5" thickBot="1">
      <c r="A7" s="290" t="s">
        <v>43</v>
      </c>
      <c r="B7" s="500" t="s">
        <v>44</v>
      </c>
      <c r="C7" s="502" t="s">
        <v>45</v>
      </c>
      <c r="D7" s="504" t="s">
        <v>46</v>
      </c>
      <c r="E7" s="291" t="s">
        <v>47</v>
      </c>
      <c r="F7" s="292" t="s">
        <v>48</v>
      </c>
      <c r="G7" s="164"/>
      <c r="H7" s="164"/>
      <c r="I7" s="164"/>
      <c r="J7" s="164"/>
      <c r="K7" s="164"/>
      <c r="L7" s="164"/>
      <c r="M7" s="164"/>
      <c r="N7" s="164"/>
      <c r="O7" s="164"/>
    </row>
    <row r="8" spans="1:15" ht="13.5" thickBot="1">
      <c r="A8" s="293" t="s">
        <v>27</v>
      </c>
      <c r="B8" s="501"/>
      <c r="C8" s="503"/>
      <c r="D8" s="505"/>
      <c r="E8" s="294" t="s">
        <v>53</v>
      </c>
      <c r="F8" s="295" t="s">
        <v>54</v>
      </c>
      <c r="G8" s="164"/>
      <c r="H8" s="164"/>
      <c r="I8" s="164"/>
      <c r="J8" s="164"/>
      <c r="K8" s="164"/>
      <c r="L8" s="164"/>
      <c r="M8" s="164"/>
      <c r="N8" s="164"/>
      <c r="O8" s="164"/>
    </row>
    <row r="9" spans="1:15" ht="13.5" thickBot="1">
      <c r="A9" s="33">
        <v>1</v>
      </c>
      <c r="B9" s="35" t="s">
        <v>75</v>
      </c>
      <c r="C9" s="36" t="s">
        <v>77</v>
      </c>
      <c r="D9" s="36">
        <v>3000</v>
      </c>
      <c r="E9" s="40">
        <v>38402</v>
      </c>
      <c r="F9" s="38">
        <v>1</v>
      </c>
      <c r="G9" s="164"/>
      <c r="H9" s="164"/>
      <c r="I9" s="164"/>
      <c r="J9" s="164"/>
      <c r="K9" s="164"/>
      <c r="L9" s="164"/>
      <c r="M9" s="164"/>
      <c r="N9" s="164"/>
      <c r="O9" s="164"/>
    </row>
    <row r="10" spans="1:15" ht="13.5" thickBot="1">
      <c r="A10" s="33">
        <v>2</v>
      </c>
      <c r="B10" s="35" t="s">
        <v>76</v>
      </c>
      <c r="C10" s="36" t="s">
        <v>78</v>
      </c>
      <c r="D10" s="36">
        <v>3500</v>
      </c>
      <c r="E10" s="40">
        <v>38382</v>
      </c>
      <c r="F10" s="38">
        <v>1.5</v>
      </c>
      <c r="G10" s="164"/>
      <c r="H10" s="164"/>
      <c r="I10" s="164"/>
      <c r="J10" s="164"/>
      <c r="K10" s="164"/>
      <c r="L10" s="164"/>
      <c r="M10" s="164"/>
      <c r="N10" s="164"/>
      <c r="O10" s="164"/>
    </row>
    <row r="11" spans="1:15" ht="13.5" thickBot="1">
      <c r="A11" s="33">
        <v>3</v>
      </c>
      <c r="B11" s="39" t="s">
        <v>76</v>
      </c>
      <c r="C11" s="33" t="s">
        <v>79</v>
      </c>
      <c r="D11" s="37">
        <v>3500</v>
      </c>
      <c r="E11" s="40">
        <v>59</v>
      </c>
      <c r="F11" s="38">
        <v>1.5</v>
      </c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5" ht="13.5" thickBot="1">
      <c r="A12" s="33">
        <v>4</v>
      </c>
      <c r="B12" s="39" t="s">
        <v>76</v>
      </c>
      <c r="C12" s="33" t="s">
        <v>80</v>
      </c>
      <c r="D12" s="37">
        <v>3500</v>
      </c>
      <c r="E12" s="40">
        <v>38441</v>
      </c>
      <c r="F12" s="38">
        <v>1.5</v>
      </c>
      <c r="G12" s="164"/>
      <c r="H12" s="164"/>
      <c r="I12" s="164"/>
      <c r="J12" s="164"/>
      <c r="K12" s="164"/>
      <c r="L12" s="164"/>
      <c r="M12" s="164"/>
      <c r="N12" s="164"/>
      <c r="O12" s="164"/>
    </row>
    <row r="13" spans="1:15" ht="13.5" thickBot="1">
      <c r="A13" s="33">
        <v>5</v>
      </c>
      <c r="B13" s="39" t="s">
        <v>81</v>
      </c>
      <c r="C13" s="33" t="s">
        <v>82</v>
      </c>
      <c r="D13" s="37">
        <v>4000</v>
      </c>
      <c r="E13" s="40">
        <v>38372</v>
      </c>
      <c r="F13" s="38">
        <v>1.2</v>
      </c>
      <c r="G13" s="164"/>
      <c r="H13" s="164"/>
      <c r="I13" s="164"/>
      <c r="J13" s="164"/>
      <c r="K13" s="164"/>
      <c r="L13" s="164"/>
      <c r="M13" s="164"/>
      <c r="N13" s="164"/>
      <c r="O13" s="164"/>
    </row>
    <row r="14" spans="1:15" ht="13.5" thickBot="1">
      <c r="A14" s="33">
        <v>6</v>
      </c>
      <c r="B14" s="39"/>
      <c r="C14" s="33"/>
      <c r="D14" s="37"/>
      <c r="E14" s="37"/>
      <c r="F14" s="38"/>
      <c r="G14" s="164"/>
      <c r="H14" s="164"/>
      <c r="I14" s="164"/>
      <c r="J14" s="164"/>
      <c r="K14" s="164"/>
      <c r="L14" s="164"/>
      <c r="M14" s="164"/>
      <c r="N14" s="164"/>
      <c r="O14" s="164"/>
    </row>
    <row r="15" spans="1:15" s="286" customFormat="1" ht="6" thickBot="1">
      <c r="A15" s="150">
        <v>7</v>
      </c>
      <c r="B15" s="150"/>
      <c r="C15" s="150"/>
      <c r="D15" s="108"/>
      <c r="E15" s="108"/>
      <c r="F15" s="110"/>
      <c r="G15" s="285"/>
      <c r="H15" s="285"/>
      <c r="I15" s="285"/>
      <c r="J15" s="285"/>
      <c r="K15" s="285"/>
      <c r="L15" s="285"/>
      <c r="M15" s="285"/>
      <c r="N15" s="285"/>
      <c r="O15" s="285"/>
    </row>
    <row r="16" spans="1:15" s="286" customFormat="1" ht="6" thickBot="1">
      <c r="A16" s="150">
        <v>8</v>
      </c>
      <c r="B16" s="150"/>
      <c r="C16" s="150"/>
      <c r="D16" s="108"/>
      <c r="E16" s="109"/>
      <c r="F16" s="110"/>
      <c r="G16" s="285"/>
      <c r="H16" s="285"/>
      <c r="I16" s="285"/>
      <c r="J16" s="285"/>
      <c r="K16" s="285"/>
      <c r="L16" s="285"/>
      <c r="M16" s="285"/>
      <c r="N16" s="285"/>
      <c r="O16" s="285"/>
    </row>
    <row r="17" spans="1:15" s="286" customFormat="1" ht="6" thickBot="1">
      <c r="A17" s="150">
        <v>9</v>
      </c>
      <c r="B17" s="150"/>
      <c r="C17" s="150"/>
      <c r="D17" s="108"/>
      <c r="E17" s="374"/>
      <c r="F17" s="110"/>
      <c r="G17" s="285"/>
      <c r="H17" s="285"/>
      <c r="I17" s="285"/>
      <c r="J17" s="285"/>
      <c r="K17" s="285"/>
      <c r="L17" s="285"/>
      <c r="M17" s="285"/>
      <c r="N17" s="285"/>
      <c r="O17" s="285"/>
    </row>
    <row r="18" spans="1:15" s="286" customFormat="1" ht="6" thickBot="1">
      <c r="A18" s="150">
        <v>10</v>
      </c>
      <c r="B18" s="150"/>
      <c r="C18" s="150"/>
      <c r="D18" s="108"/>
      <c r="E18" s="109"/>
      <c r="F18" s="110"/>
      <c r="G18" s="285"/>
      <c r="H18" s="285"/>
      <c r="I18" s="285"/>
      <c r="J18" s="285"/>
      <c r="K18" s="285"/>
      <c r="L18" s="285"/>
      <c r="M18" s="285"/>
      <c r="N18" s="285"/>
      <c r="O18" s="285"/>
    </row>
    <row r="19" spans="1:15" s="286" customFormat="1" ht="6" thickBot="1">
      <c r="A19" s="150">
        <v>11</v>
      </c>
      <c r="B19" s="150"/>
      <c r="C19" s="150"/>
      <c r="D19" s="108"/>
      <c r="E19" s="109"/>
      <c r="F19" s="110"/>
      <c r="G19" s="285"/>
      <c r="H19" s="285"/>
      <c r="I19" s="285"/>
      <c r="J19" s="285"/>
      <c r="K19" s="285"/>
      <c r="L19" s="285"/>
      <c r="M19" s="285"/>
      <c r="N19" s="285"/>
      <c r="O19" s="285"/>
    </row>
    <row r="20" spans="1:15" s="286" customFormat="1" ht="6" thickBot="1">
      <c r="A20" s="150">
        <v>12</v>
      </c>
      <c r="B20" s="150"/>
      <c r="C20" s="150"/>
      <c r="D20" s="108"/>
      <c r="E20" s="109"/>
      <c r="F20" s="110"/>
      <c r="G20" s="285"/>
      <c r="H20" s="285"/>
      <c r="I20" s="285"/>
      <c r="J20" s="285"/>
      <c r="K20" s="285"/>
      <c r="L20" s="285"/>
      <c r="M20" s="285"/>
      <c r="N20" s="285"/>
      <c r="O20" s="285"/>
    </row>
    <row r="21" spans="1:15" s="286" customFormat="1" ht="6" thickBot="1">
      <c r="A21" s="150">
        <v>13</v>
      </c>
      <c r="B21" s="150"/>
      <c r="C21" s="150"/>
      <c r="D21" s="108"/>
      <c r="E21" s="109"/>
      <c r="F21" s="110"/>
      <c r="G21" s="285"/>
      <c r="H21" s="285"/>
      <c r="I21" s="285"/>
      <c r="J21" s="285"/>
      <c r="K21" s="285"/>
      <c r="L21" s="285"/>
      <c r="M21" s="285"/>
      <c r="N21" s="285"/>
      <c r="O21" s="285"/>
    </row>
    <row r="22" spans="1:15" s="286" customFormat="1" ht="6" thickBot="1">
      <c r="A22" s="150">
        <v>14</v>
      </c>
      <c r="B22" s="150"/>
      <c r="C22" s="150"/>
      <c r="D22" s="108"/>
      <c r="E22" s="109"/>
      <c r="F22" s="110"/>
      <c r="G22" s="285"/>
      <c r="H22" s="285"/>
      <c r="I22" s="285"/>
      <c r="J22" s="285"/>
      <c r="K22" s="285"/>
      <c r="L22" s="285"/>
      <c r="M22" s="285"/>
      <c r="N22" s="285"/>
      <c r="O22" s="285"/>
    </row>
    <row r="23" spans="1:15" s="286" customFormat="1" ht="6" thickBot="1">
      <c r="A23" s="150">
        <v>15</v>
      </c>
      <c r="B23" s="150"/>
      <c r="C23" s="150"/>
      <c r="D23" s="108"/>
      <c r="E23" s="109"/>
      <c r="F23" s="110"/>
      <c r="G23" s="285"/>
      <c r="H23" s="285"/>
      <c r="I23" s="285"/>
      <c r="J23" s="285"/>
      <c r="K23" s="285"/>
      <c r="L23" s="285"/>
      <c r="M23" s="285"/>
      <c r="N23" s="285"/>
      <c r="O23" s="285"/>
    </row>
    <row r="24" spans="1:15" s="286" customFormat="1" ht="6" thickBot="1">
      <c r="A24" s="150">
        <v>16</v>
      </c>
      <c r="B24" s="150"/>
      <c r="C24" s="150"/>
      <c r="D24" s="108"/>
      <c r="E24" s="109"/>
      <c r="F24" s="110"/>
      <c r="G24" s="285"/>
      <c r="H24" s="285"/>
      <c r="I24" s="285"/>
      <c r="J24" s="285"/>
      <c r="K24" s="285"/>
      <c r="L24" s="285"/>
      <c r="M24" s="285"/>
      <c r="N24" s="285"/>
      <c r="O24" s="285"/>
    </row>
    <row r="25" spans="1:15" s="286" customFormat="1" ht="6" thickBot="1">
      <c r="A25" s="150">
        <v>17</v>
      </c>
      <c r="B25" s="150"/>
      <c r="C25" s="150"/>
      <c r="D25" s="108"/>
      <c r="E25" s="109"/>
      <c r="F25" s="110"/>
      <c r="G25" s="285"/>
      <c r="H25" s="285"/>
      <c r="I25" s="285"/>
      <c r="J25" s="285"/>
      <c r="K25" s="285"/>
      <c r="L25" s="285"/>
      <c r="M25" s="285"/>
      <c r="N25" s="285"/>
      <c r="O25" s="285"/>
    </row>
    <row r="26" spans="1:15" s="286" customFormat="1" ht="6" thickBot="1">
      <c r="A26" s="150">
        <v>18</v>
      </c>
      <c r="B26" s="150"/>
      <c r="C26" s="150"/>
      <c r="D26" s="108"/>
      <c r="E26" s="109"/>
      <c r="F26" s="110"/>
      <c r="G26" s="285"/>
      <c r="H26" s="285"/>
      <c r="I26" s="285"/>
      <c r="J26" s="285"/>
      <c r="K26" s="285"/>
      <c r="L26" s="285"/>
      <c r="M26" s="285"/>
      <c r="N26" s="285"/>
      <c r="O26" s="285"/>
    </row>
    <row r="27" spans="1:15" s="286" customFormat="1" ht="6" thickBot="1">
      <c r="A27" s="150">
        <v>19</v>
      </c>
      <c r="B27" s="107"/>
      <c r="C27" s="107"/>
      <c r="D27" s="108"/>
      <c r="E27" s="109"/>
      <c r="F27" s="110"/>
      <c r="G27" s="285"/>
      <c r="H27" s="285"/>
      <c r="I27" s="285"/>
      <c r="J27" s="285"/>
      <c r="K27" s="285"/>
      <c r="L27" s="285"/>
      <c r="M27" s="285"/>
      <c r="N27" s="285"/>
      <c r="O27" s="285"/>
    </row>
    <row r="28" spans="1:15" ht="13.5" thickBot="1">
      <c r="A28" s="34" t="s">
        <v>59</v>
      </c>
      <c r="B28" s="287"/>
      <c r="C28" s="34"/>
      <c r="D28" s="37">
        <f>SUM(D9:D27)</f>
        <v>17500</v>
      </c>
      <c r="E28" s="27"/>
      <c r="F28" s="303"/>
      <c r="G28" s="164"/>
      <c r="H28" s="164"/>
      <c r="I28" s="164"/>
      <c r="J28" s="164"/>
      <c r="K28" s="164"/>
      <c r="L28" s="164"/>
      <c r="M28" s="164"/>
      <c r="N28" s="164"/>
      <c r="O28" s="164"/>
    </row>
    <row r="29" spans="1:15" ht="12.75">
      <c r="A29" s="310"/>
      <c r="B29" s="311"/>
      <c r="C29" s="308"/>
      <c r="D29" s="133"/>
      <c r="E29" s="27"/>
      <c r="F29" s="303"/>
      <c r="G29" s="164"/>
      <c r="H29" s="164"/>
      <c r="I29" s="164"/>
      <c r="J29" s="164"/>
      <c r="K29" s="164"/>
      <c r="L29" s="164"/>
      <c r="M29" s="164"/>
      <c r="N29" s="164"/>
      <c r="O29" s="164"/>
    </row>
    <row r="30" spans="1:15" ht="12.75">
      <c r="A30" s="310"/>
      <c r="B30" s="311"/>
      <c r="C30" s="308"/>
      <c r="D30" s="308"/>
      <c r="E30" s="312"/>
      <c r="F30" s="375"/>
      <c r="G30" s="164"/>
      <c r="H30" s="164"/>
      <c r="I30" s="164"/>
      <c r="J30" s="164"/>
      <c r="K30" s="164"/>
      <c r="L30" s="164"/>
      <c r="M30" s="164"/>
      <c r="N30" s="164"/>
      <c r="O30" s="164"/>
    </row>
    <row r="31" spans="1:15" ht="12.75">
      <c r="A31" s="302"/>
      <c r="B31" s="297"/>
      <c r="C31" s="297"/>
      <c r="D31" s="297"/>
      <c r="E31" s="297"/>
      <c r="F31" s="301"/>
      <c r="G31" s="164"/>
      <c r="H31" s="164"/>
      <c r="I31" s="164"/>
      <c r="J31" s="164"/>
      <c r="K31" s="164"/>
      <c r="L31" s="164"/>
      <c r="M31" s="164"/>
      <c r="N31" s="164"/>
      <c r="O31" s="164"/>
    </row>
    <row r="32" spans="1:8" ht="12.75">
      <c r="A32" s="302"/>
      <c r="B32" s="297"/>
      <c r="C32" s="297"/>
      <c r="D32" s="297"/>
      <c r="E32" s="297"/>
      <c r="F32" s="301"/>
      <c r="G32" s="164"/>
      <c r="H32" s="164"/>
    </row>
    <row r="33" spans="1:8" ht="12.75">
      <c r="A33" s="302"/>
      <c r="B33" s="297"/>
      <c r="C33" s="297"/>
      <c r="D33" s="297"/>
      <c r="E33" s="297" t="s">
        <v>4</v>
      </c>
      <c r="F33" s="376"/>
      <c r="G33" s="164"/>
      <c r="H33" s="164"/>
    </row>
    <row r="34" spans="1:8" ht="12.75">
      <c r="A34" s="302"/>
      <c r="B34" s="297"/>
      <c r="C34" s="297"/>
      <c r="D34" s="297"/>
      <c r="E34" s="297" t="s">
        <v>246</v>
      </c>
      <c r="F34" s="376"/>
      <c r="G34" s="164"/>
      <c r="H34" s="164"/>
    </row>
    <row r="35" spans="1:8" ht="12.75">
      <c r="A35" s="302"/>
      <c r="B35" s="297"/>
      <c r="C35" s="297"/>
      <c r="D35" s="297"/>
      <c r="E35" s="297"/>
      <c r="F35" s="301"/>
      <c r="G35" s="164"/>
      <c r="H35" s="164"/>
    </row>
    <row r="36" spans="1:8" ht="13.5" thickBot="1">
      <c r="A36" s="313"/>
      <c r="B36" s="314"/>
      <c r="C36" s="314"/>
      <c r="D36" s="314"/>
      <c r="E36" s="314"/>
      <c r="F36" s="315"/>
      <c r="G36" s="164"/>
      <c r="H36" s="164"/>
    </row>
    <row r="37" spans="1:8" ht="12.75">
      <c r="A37" s="164"/>
      <c r="B37" s="164"/>
      <c r="C37" s="164"/>
      <c r="D37" s="164"/>
      <c r="E37" s="164"/>
      <c r="F37" s="164"/>
      <c r="G37" s="164"/>
      <c r="H37" s="164"/>
    </row>
    <row r="38" spans="1:8" ht="12.75">
      <c r="A38" s="164"/>
      <c r="B38" s="164"/>
      <c r="C38" s="164"/>
      <c r="D38" s="164"/>
      <c r="E38" s="164"/>
      <c r="F38" s="164"/>
      <c r="G38" s="164"/>
      <c r="H38" s="164"/>
    </row>
    <row r="39" spans="1:8" ht="12.75">
      <c r="A39" s="164"/>
      <c r="B39" s="164"/>
      <c r="C39" s="164"/>
      <c r="D39" s="164"/>
      <c r="E39" s="164"/>
      <c r="F39" s="164"/>
      <c r="G39" s="164"/>
      <c r="H39" s="164"/>
    </row>
    <row r="40" spans="1:8" ht="12.75">
      <c r="A40" s="164"/>
      <c r="B40" s="164"/>
      <c r="C40" s="164"/>
      <c r="D40" s="164"/>
      <c r="E40" s="164"/>
      <c r="F40" s="164"/>
      <c r="G40" s="164"/>
      <c r="H40" s="164"/>
    </row>
    <row r="41" spans="1:8" ht="12.75">
      <c r="A41" s="164"/>
      <c r="B41" s="164"/>
      <c r="C41" s="164"/>
      <c r="D41" s="164"/>
      <c r="E41" s="164"/>
      <c r="F41" s="164"/>
      <c r="G41" s="164"/>
      <c r="H41" s="164"/>
    </row>
    <row r="42" spans="1:8" ht="12.75">
      <c r="A42" s="164"/>
      <c r="B42" s="164"/>
      <c r="C42" s="164"/>
      <c r="D42" s="164"/>
      <c r="E42" s="164"/>
      <c r="F42" s="164"/>
      <c r="G42" s="164"/>
      <c r="H42" s="164"/>
    </row>
    <row r="43" spans="1:8" ht="12.75">
      <c r="A43" s="164"/>
      <c r="B43" s="164"/>
      <c r="C43" s="164"/>
      <c r="D43" s="164"/>
      <c r="E43" s="164"/>
      <c r="F43" s="164"/>
      <c r="G43" s="164"/>
      <c r="H43" s="164"/>
    </row>
    <row r="44" spans="1:8" ht="12.75">
      <c r="A44" s="164"/>
      <c r="B44" s="164"/>
      <c r="C44" s="164"/>
      <c r="D44" s="164"/>
      <c r="E44" s="164"/>
      <c r="F44" s="164"/>
      <c r="G44" s="164"/>
      <c r="H44" s="164"/>
    </row>
    <row r="45" spans="1:8" ht="12.75">
      <c r="A45" s="164"/>
      <c r="B45" s="164"/>
      <c r="C45" s="164"/>
      <c r="D45" s="164"/>
      <c r="E45" s="164"/>
      <c r="F45" s="164"/>
      <c r="G45" s="164"/>
      <c r="H45" s="164"/>
    </row>
    <row r="46" spans="1:8" ht="12.75">
      <c r="A46" s="164"/>
      <c r="B46" s="164"/>
      <c r="C46" s="164"/>
      <c r="D46" s="164"/>
      <c r="E46" s="164"/>
      <c r="F46" s="164"/>
      <c r="G46" s="164"/>
      <c r="H46" s="164"/>
    </row>
    <row r="47" spans="1:8" ht="12.75">
      <c r="A47" s="164"/>
      <c r="B47" s="164"/>
      <c r="C47" s="164"/>
      <c r="D47" s="164"/>
      <c r="E47" s="164"/>
      <c r="F47" s="164"/>
      <c r="G47" s="164"/>
      <c r="H47" s="164"/>
    </row>
    <row r="48" spans="1:8" ht="12.75">
      <c r="A48" s="164"/>
      <c r="B48" s="164"/>
      <c r="C48" s="164"/>
      <c r="D48" s="164"/>
      <c r="E48" s="164"/>
      <c r="F48" s="164"/>
      <c r="G48" s="164"/>
      <c r="H48" s="164"/>
    </row>
    <row r="49" spans="1:8" ht="12.75">
      <c r="A49" s="164"/>
      <c r="B49" s="164"/>
      <c r="C49" s="164"/>
      <c r="D49" s="164"/>
      <c r="E49" s="164"/>
      <c r="F49" s="164"/>
      <c r="G49" s="164"/>
      <c r="H49" s="164"/>
    </row>
    <row r="50" spans="1:8" ht="12.75">
      <c r="A50" s="164"/>
      <c r="B50" s="164"/>
      <c r="C50" s="164"/>
      <c r="D50" s="164"/>
      <c r="E50" s="164"/>
      <c r="F50" s="164"/>
      <c r="G50" s="164"/>
      <c r="H50" s="164"/>
    </row>
    <row r="51" spans="1:8" ht="12.75">
      <c r="A51" s="164"/>
      <c r="B51" s="164"/>
      <c r="C51" s="164"/>
      <c r="D51" s="164"/>
      <c r="E51" s="164"/>
      <c r="F51" s="164"/>
      <c r="G51" s="164"/>
      <c r="H51" s="164"/>
    </row>
    <row r="52" spans="1:8" ht="12.75">
      <c r="A52" s="164"/>
      <c r="B52" s="164"/>
      <c r="C52" s="164"/>
      <c r="D52" s="164"/>
      <c r="E52" s="164"/>
      <c r="F52" s="164"/>
      <c r="G52" s="164"/>
      <c r="H52" s="164"/>
    </row>
    <row r="53" spans="1:8" ht="12.75">
      <c r="A53" s="164"/>
      <c r="B53" s="164"/>
      <c r="C53" s="164"/>
      <c r="D53" s="164"/>
      <c r="E53" s="164"/>
      <c r="F53" s="164"/>
      <c r="G53" s="164"/>
      <c r="H53" s="164"/>
    </row>
    <row r="54" spans="1:8" ht="12.75">
      <c r="A54" s="164"/>
      <c r="B54" s="164"/>
      <c r="C54" s="164"/>
      <c r="D54" s="164"/>
      <c r="E54" s="164"/>
      <c r="F54" s="164"/>
      <c r="G54" s="164"/>
      <c r="H54" s="164"/>
    </row>
    <row r="55" spans="1:8" ht="12.75">
      <c r="A55" s="164"/>
      <c r="B55" s="164"/>
      <c r="C55" s="164"/>
      <c r="D55" s="164"/>
      <c r="E55" s="164"/>
      <c r="F55" s="164"/>
      <c r="G55" s="164"/>
      <c r="H55" s="164"/>
    </row>
    <row r="56" spans="1:8" ht="12.75">
      <c r="A56" s="164"/>
      <c r="B56" s="164"/>
      <c r="C56" s="164"/>
      <c r="D56" s="164"/>
      <c r="E56" s="164"/>
      <c r="F56" s="164"/>
      <c r="G56" s="164"/>
      <c r="H56" s="164"/>
    </row>
    <row r="57" spans="1:8" ht="12.75">
      <c r="A57" s="164"/>
      <c r="B57" s="164"/>
      <c r="C57" s="164"/>
      <c r="D57" s="164"/>
      <c r="E57" s="164"/>
      <c r="F57" s="164"/>
      <c r="G57" s="164"/>
      <c r="H57" s="164"/>
    </row>
    <row r="58" spans="1:8" ht="12.75">
      <c r="A58" s="164"/>
      <c r="B58" s="164"/>
      <c r="C58" s="164"/>
      <c r="D58" s="164"/>
      <c r="E58" s="164"/>
      <c r="F58" s="164"/>
      <c r="G58" s="164"/>
      <c r="H58" s="164"/>
    </row>
  </sheetData>
  <mergeCells count="6">
    <mergeCell ref="A1:C1"/>
    <mergeCell ref="A4:F4"/>
    <mergeCell ref="B7:B8"/>
    <mergeCell ref="C7:C8"/>
    <mergeCell ref="D7:D8"/>
    <mergeCell ref="A2:F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showGridLines="0" workbookViewId="0" topLeftCell="A28">
      <selection activeCell="J40" sqref="J40"/>
    </sheetView>
  </sheetViews>
  <sheetFormatPr defaultColWidth="13.28125" defaultRowHeight="12.75"/>
  <cols>
    <col min="1" max="1" width="3.140625" style="29" customWidth="1"/>
    <col min="2" max="2" width="21.8515625" style="29" customWidth="1"/>
    <col min="3" max="3" width="11.7109375" style="29" customWidth="1"/>
    <col min="4" max="4" width="11.00390625" style="29" customWidth="1"/>
    <col min="5" max="5" width="9.7109375" style="29" bestFit="1" customWidth="1"/>
    <col min="6" max="6" width="9.28125" style="29" customWidth="1"/>
    <col min="7" max="7" width="8.00390625" style="29" customWidth="1"/>
    <col min="8" max="8" width="10.140625" style="29" bestFit="1" customWidth="1"/>
    <col min="9" max="9" width="9.421875" style="29" bestFit="1" customWidth="1"/>
    <col min="10" max="10" width="12.00390625" style="29" bestFit="1" customWidth="1"/>
    <col min="11" max="11" width="25.00390625" style="29" customWidth="1"/>
    <col min="12" max="12" width="29.8515625" style="29" customWidth="1"/>
    <col min="13" max="16384" width="14.00390625" style="29" customWidth="1"/>
  </cols>
  <sheetData>
    <row r="1" spans="1:11" ht="27" thickBot="1">
      <c r="A1" s="347"/>
      <c r="B1" s="482" t="s">
        <v>0</v>
      </c>
      <c r="C1" s="482"/>
      <c r="D1" s="483" t="s">
        <v>70</v>
      </c>
      <c r="E1" s="483"/>
      <c r="F1" s="483"/>
      <c r="G1" s="483"/>
      <c r="H1" s="483"/>
      <c r="I1" s="378" t="s">
        <v>119</v>
      </c>
      <c r="J1" s="348"/>
      <c r="K1" s="349"/>
    </row>
    <row r="2" spans="1:11" ht="12">
      <c r="A2" s="350"/>
      <c r="B2" s="43"/>
      <c r="C2" s="43"/>
      <c r="D2" s="484" t="s">
        <v>67</v>
      </c>
      <c r="E2" s="484"/>
      <c r="F2" s="484"/>
      <c r="G2" s="484"/>
      <c r="H2" s="43"/>
      <c r="I2" s="154"/>
      <c r="J2" s="43"/>
      <c r="K2" s="351"/>
    </row>
    <row r="3" spans="1:11" ht="12">
      <c r="A3" s="350"/>
      <c r="B3" s="43"/>
      <c r="C3" s="43"/>
      <c r="D3" s="484" t="s">
        <v>68</v>
      </c>
      <c r="E3" s="484"/>
      <c r="F3" s="484"/>
      <c r="G3" s="484"/>
      <c r="H3" s="43"/>
      <c r="I3" s="154"/>
      <c r="J3" s="43"/>
      <c r="K3" s="351"/>
    </row>
    <row r="4" spans="1:11" s="151" customFormat="1" ht="15.75">
      <c r="A4" s="352" t="s">
        <v>39</v>
      </c>
      <c r="B4" s="353"/>
      <c r="C4" s="353"/>
      <c r="D4" s="354"/>
      <c r="E4" s="354"/>
      <c r="F4" s="354"/>
      <c r="G4" s="354"/>
      <c r="H4" s="354"/>
      <c r="I4" s="354"/>
      <c r="J4" s="354"/>
      <c r="K4" s="355"/>
    </row>
    <row r="5" spans="1:11" s="151" customFormat="1" ht="15.75">
      <c r="A5" s="352" t="s">
        <v>40</v>
      </c>
      <c r="B5" s="353"/>
      <c r="C5" s="353"/>
      <c r="D5" s="353"/>
      <c r="E5" s="353"/>
      <c r="F5" s="353"/>
      <c r="G5" s="353"/>
      <c r="H5" s="353"/>
      <c r="I5" s="353"/>
      <c r="J5" s="353"/>
      <c r="K5" s="355"/>
    </row>
    <row r="6" spans="1:11" ht="12.75" thickBot="1">
      <c r="A6" s="356" t="s">
        <v>69</v>
      </c>
      <c r="B6" s="30"/>
      <c r="C6" s="30"/>
      <c r="D6" s="31"/>
      <c r="E6" s="31"/>
      <c r="F6" s="31"/>
      <c r="G6" s="31"/>
      <c r="H6" s="32"/>
      <c r="I6" s="357"/>
      <c r="J6" s="357"/>
      <c r="K6" s="351"/>
    </row>
    <row r="7" spans="1:11" ht="12.75" thickBot="1">
      <c r="A7" s="358"/>
      <c r="B7" s="357"/>
      <c r="C7" s="357"/>
      <c r="D7" s="359" t="s">
        <v>42</v>
      </c>
      <c r="E7" s="43"/>
      <c r="F7" s="43"/>
      <c r="G7" s="357"/>
      <c r="H7" s="129">
        <v>38352</v>
      </c>
      <c r="I7" s="357"/>
      <c r="J7" s="357"/>
      <c r="K7" s="351"/>
    </row>
    <row r="8" spans="1:12" ht="12.75" thickBot="1">
      <c r="A8" s="322" t="s">
        <v>43</v>
      </c>
      <c r="B8" s="496" t="s">
        <v>44</v>
      </c>
      <c r="C8" s="496" t="s">
        <v>45</v>
      </c>
      <c r="D8" s="496" t="s">
        <v>46</v>
      </c>
      <c r="E8" s="323" t="s">
        <v>47</v>
      </c>
      <c r="F8" s="111" t="s">
        <v>48</v>
      </c>
      <c r="G8" s="152" t="s">
        <v>49</v>
      </c>
      <c r="H8" s="111" t="s">
        <v>50</v>
      </c>
      <c r="I8" s="111" t="s">
        <v>51</v>
      </c>
      <c r="J8" s="112" t="s">
        <v>52</v>
      </c>
      <c r="K8" s="507" t="s">
        <v>14</v>
      </c>
      <c r="L8" s="486"/>
    </row>
    <row r="9" spans="1:12" ht="12.75" thickBot="1">
      <c r="A9" s="324" t="s">
        <v>27</v>
      </c>
      <c r="B9" s="497"/>
      <c r="C9" s="497"/>
      <c r="D9" s="497"/>
      <c r="E9" s="325" t="s">
        <v>53</v>
      </c>
      <c r="F9" s="114" t="s">
        <v>54</v>
      </c>
      <c r="G9" s="153" t="s">
        <v>55</v>
      </c>
      <c r="H9" s="114" t="s">
        <v>56</v>
      </c>
      <c r="I9" s="114" t="s">
        <v>57</v>
      </c>
      <c r="J9" s="115" t="s">
        <v>58</v>
      </c>
      <c r="K9" s="507"/>
      <c r="L9" s="486"/>
    </row>
    <row r="10" spans="1:12" ht="36.75" customHeight="1" thickBot="1">
      <c r="A10" s="116">
        <v>1</v>
      </c>
      <c r="B10" s="45" t="s">
        <v>187</v>
      </c>
      <c r="C10" s="126" t="s">
        <v>73</v>
      </c>
      <c r="D10" s="126">
        <v>1100</v>
      </c>
      <c r="E10" s="129">
        <v>38381</v>
      </c>
      <c r="F10" s="45">
        <v>1</v>
      </c>
      <c r="G10" s="117">
        <f>IF((E10-$H$7&gt;0),E10-$H$7,0)</f>
        <v>29</v>
      </c>
      <c r="H10" s="118">
        <f>D10</f>
        <v>1100</v>
      </c>
      <c r="I10" s="118">
        <f aca="true" t="shared" si="0" ref="I10:I17">IF(D10&gt;0,(ROUND(((H10/(1+F10/100)^(G10/30))),2)),0)</f>
        <v>1089.47</v>
      </c>
      <c r="J10" s="119">
        <f aca="true" t="shared" si="1" ref="J10:J17">(H10-I10)</f>
        <v>10.529999999999973</v>
      </c>
      <c r="K10" s="379" t="s">
        <v>101</v>
      </c>
      <c r="L10" s="210"/>
    </row>
    <row r="11" spans="1:12" ht="12.75" thickBot="1">
      <c r="A11" s="116">
        <v>2</v>
      </c>
      <c r="B11" s="45" t="s">
        <v>75</v>
      </c>
      <c r="C11" s="126" t="s">
        <v>77</v>
      </c>
      <c r="D11" s="126">
        <v>3000</v>
      </c>
      <c r="E11" s="129">
        <v>38402</v>
      </c>
      <c r="F11" s="127">
        <v>1</v>
      </c>
      <c r="G11" s="117">
        <f aca="true" t="shared" si="2" ref="G11:G17">IF((E11-$H$7&gt;0),E11-$H$7,0)</f>
        <v>50</v>
      </c>
      <c r="H11" s="120">
        <f aca="true" t="shared" si="3" ref="H11:H17">D11</f>
        <v>3000</v>
      </c>
      <c r="I11" s="120">
        <f t="shared" si="0"/>
        <v>2950.66</v>
      </c>
      <c r="J11" s="121">
        <f t="shared" si="1"/>
        <v>49.340000000000146</v>
      </c>
      <c r="K11" s="380"/>
      <c r="L11" s="210"/>
    </row>
    <row r="12" spans="1:12" ht="12.75" thickBot="1">
      <c r="A12" s="116">
        <v>3</v>
      </c>
      <c r="B12" s="45" t="s">
        <v>76</v>
      </c>
      <c r="C12" s="126" t="s">
        <v>78</v>
      </c>
      <c r="D12" s="126">
        <v>3500</v>
      </c>
      <c r="E12" s="129">
        <v>38382</v>
      </c>
      <c r="F12" s="127">
        <v>1.5</v>
      </c>
      <c r="G12" s="117">
        <f t="shared" si="2"/>
        <v>30</v>
      </c>
      <c r="H12" s="120">
        <f t="shared" si="3"/>
        <v>3500</v>
      </c>
      <c r="I12" s="120">
        <f t="shared" si="0"/>
        <v>3448.28</v>
      </c>
      <c r="J12" s="121">
        <f t="shared" si="1"/>
        <v>51.7199999999998</v>
      </c>
      <c r="K12" s="380"/>
      <c r="L12" s="210"/>
    </row>
    <row r="13" spans="1:12" ht="16.5" thickBot="1">
      <c r="A13" s="116">
        <v>4</v>
      </c>
      <c r="B13" s="116" t="s">
        <v>76</v>
      </c>
      <c r="C13" s="116" t="s">
        <v>79</v>
      </c>
      <c r="D13" s="45">
        <v>3500</v>
      </c>
      <c r="E13" s="129">
        <v>38411</v>
      </c>
      <c r="F13" s="127">
        <v>1.5</v>
      </c>
      <c r="G13" s="117">
        <f t="shared" si="2"/>
        <v>59</v>
      </c>
      <c r="H13" s="120">
        <f t="shared" si="3"/>
        <v>3500</v>
      </c>
      <c r="I13" s="120">
        <f t="shared" si="0"/>
        <v>3399</v>
      </c>
      <c r="J13" s="430">
        <f>(H13-I13)</f>
        <v>101</v>
      </c>
      <c r="K13" s="380"/>
      <c r="L13" s="211"/>
    </row>
    <row r="14" spans="1:12" ht="12.75" thickBot="1">
      <c r="A14" s="116">
        <v>5</v>
      </c>
      <c r="B14" s="116" t="s">
        <v>76</v>
      </c>
      <c r="C14" s="116" t="s">
        <v>80</v>
      </c>
      <c r="D14" s="45">
        <v>3500</v>
      </c>
      <c r="E14" s="129">
        <v>38441</v>
      </c>
      <c r="F14" s="127">
        <v>1.5</v>
      </c>
      <c r="G14" s="117">
        <f t="shared" si="2"/>
        <v>89</v>
      </c>
      <c r="H14" s="120">
        <f t="shared" si="3"/>
        <v>3500</v>
      </c>
      <c r="I14" s="120">
        <f t="shared" si="0"/>
        <v>3348.77</v>
      </c>
      <c r="J14" s="121">
        <f t="shared" si="1"/>
        <v>151.23000000000002</v>
      </c>
      <c r="K14" s="381"/>
      <c r="L14" s="212"/>
    </row>
    <row r="15" spans="1:12" ht="12.75" thickBot="1">
      <c r="A15" s="116">
        <v>6</v>
      </c>
      <c r="B15" s="116" t="s">
        <v>81</v>
      </c>
      <c r="C15" s="116" t="s">
        <v>82</v>
      </c>
      <c r="D15" s="45">
        <v>4000</v>
      </c>
      <c r="E15" s="129">
        <v>38372</v>
      </c>
      <c r="F15" s="127">
        <v>1.2</v>
      </c>
      <c r="G15" s="117">
        <f t="shared" si="2"/>
        <v>20</v>
      </c>
      <c r="H15" s="120">
        <f t="shared" si="3"/>
        <v>4000</v>
      </c>
      <c r="I15" s="120">
        <f t="shared" si="0"/>
        <v>3968.32</v>
      </c>
      <c r="J15" s="121">
        <f t="shared" si="1"/>
        <v>31.679999999999836</v>
      </c>
      <c r="K15" s="381"/>
      <c r="L15" s="212"/>
    </row>
    <row r="16" spans="1:12" ht="12.75" thickBot="1">
      <c r="A16" s="116">
        <v>7</v>
      </c>
      <c r="B16" s="116"/>
      <c r="C16" s="116"/>
      <c r="D16" s="45"/>
      <c r="E16" s="129"/>
      <c r="F16" s="127"/>
      <c r="G16" s="117">
        <f t="shared" si="2"/>
        <v>0</v>
      </c>
      <c r="H16" s="120">
        <f t="shared" si="3"/>
        <v>0</v>
      </c>
      <c r="I16" s="120">
        <f t="shared" si="0"/>
        <v>0</v>
      </c>
      <c r="J16" s="121">
        <f t="shared" si="1"/>
        <v>0</v>
      </c>
      <c r="K16" s="381"/>
      <c r="L16" s="212"/>
    </row>
    <row r="17" spans="1:12" ht="12.75" thickBot="1">
      <c r="A17" s="122">
        <v>19</v>
      </c>
      <c r="B17" s="122"/>
      <c r="C17" s="122"/>
      <c r="D17" s="45"/>
      <c r="E17" s="129"/>
      <c r="F17" s="127"/>
      <c r="G17" s="117">
        <f t="shared" si="2"/>
        <v>0</v>
      </c>
      <c r="H17" s="120">
        <f t="shared" si="3"/>
        <v>0</v>
      </c>
      <c r="I17" s="120">
        <f t="shared" si="0"/>
        <v>0</v>
      </c>
      <c r="J17" s="121">
        <f t="shared" si="1"/>
        <v>0</v>
      </c>
      <c r="K17" s="381"/>
      <c r="L17" s="212"/>
    </row>
    <row r="18" spans="1:11" ht="16.5" thickBot="1">
      <c r="A18" s="122" t="s">
        <v>59</v>
      </c>
      <c r="B18" s="487" t="s">
        <v>106</v>
      </c>
      <c r="C18" s="488"/>
      <c r="D18" s="45">
        <f>SUM(D10:D17)</f>
        <v>18600</v>
      </c>
      <c r="E18" s="357"/>
      <c r="F18" s="487"/>
      <c r="G18" s="488"/>
      <c r="H18" s="45">
        <f>SUM(H10:H17)</f>
        <v>18600</v>
      </c>
      <c r="I18" s="45">
        <f>SUM(I10:I17)</f>
        <v>18204.5</v>
      </c>
      <c r="J18" s="429">
        <f>SUM(J10:J17)</f>
        <v>395.4999999999998</v>
      </c>
      <c r="K18" s="351"/>
    </row>
    <row r="19" spans="1:11" ht="13.5" thickBot="1">
      <c r="A19" s="350"/>
      <c r="B19" s="508" t="s">
        <v>158</v>
      </c>
      <c r="C19" s="509"/>
      <c r="D19" s="45">
        <v>-1100</v>
      </c>
      <c r="E19" s="382" t="s">
        <v>154</v>
      </c>
      <c r="F19" s="101"/>
      <c r="G19" s="101"/>
      <c r="H19" s="101"/>
      <c r="I19" s="44"/>
      <c r="J19" s="44"/>
      <c r="K19" s="351"/>
    </row>
    <row r="20" spans="1:11" ht="13.5" thickBot="1">
      <c r="A20" s="350"/>
      <c r="B20" s="487" t="s">
        <v>108</v>
      </c>
      <c r="C20" s="488"/>
      <c r="D20" s="45">
        <f>SUM(D18:D19)</f>
        <v>17500</v>
      </c>
      <c r="E20" s="357"/>
      <c r="F20" s="101"/>
      <c r="G20" s="101"/>
      <c r="H20" s="101"/>
      <c r="I20" s="44"/>
      <c r="J20" s="44"/>
      <c r="K20" s="351"/>
    </row>
    <row r="21" spans="1:11" ht="12.75">
      <c r="A21" s="350"/>
      <c r="B21" s="43"/>
      <c r="C21" s="43"/>
      <c r="D21" s="44"/>
      <c r="E21" s="357"/>
      <c r="F21" s="101"/>
      <c r="G21" s="101"/>
      <c r="H21" s="101"/>
      <c r="I21" s="44"/>
      <c r="J21" s="44"/>
      <c r="K21" s="351"/>
    </row>
    <row r="22" spans="1:11" ht="12">
      <c r="A22" s="383"/>
      <c r="B22" s="210"/>
      <c r="C22" s="210"/>
      <c r="D22" s="337"/>
      <c r="E22" s="384"/>
      <c r="F22" s="384"/>
      <c r="G22" s="43"/>
      <c r="H22" s="385"/>
      <c r="I22" s="385"/>
      <c r="J22" s="385"/>
      <c r="K22" s="351"/>
    </row>
    <row r="23" spans="1:11" ht="12">
      <c r="A23" s="368" t="s">
        <v>60</v>
      </c>
      <c r="B23" s="135"/>
      <c r="C23" s="135"/>
      <c r="D23" s="136"/>
      <c r="E23" s="137">
        <f>H18</f>
        <v>18600</v>
      </c>
      <c r="F23" s="43"/>
      <c r="G23" s="43"/>
      <c r="H23" s="43"/>
      <c r="I23" s="43"/>
      <c r="J23" s="43"/>
      <c r="K23" s="351"/>
    </row>
    <row r="24" spans="1:11" ht="12.75" thickBot="1">
      <c r="A24" s="350" t="s">
        <v>61</v>
      </c>
      <c r="B24" s="43"/>
      <c r="C24" s="43"/>
      <c r="D24" s="138"/>
      <c r="E24" s="139">
        <f>I18</f>
        <v>18204.5</v>
      </c>
      <c r="F24" s="43"/>
      <c r="G24" s="43"/>
      <c r="H24" s="43"/>
      <c r="I24" s="43"/>
      <c r="J24" s="43"/>
      <c r="K24" s="351"/>
    </row>
    <row r="25" spans="1:11" ht="12">
      <c r="A25" s="350" t="s">
        <v>62</v>
      </c>
      <c r="B25" s="43"/>
      <c r="C25" s="43"/>
      <c r="D25" s="138"/>
      <c r="E25" s="140">
        <f>E23-E24</f>
        <v>395.5</v>
      </c>
      <c r="F25" s="43"/>
      <c r="G25" s="43"/>
      <c r="H25" s="43"/>
      <c r="I25" s="43"/>
      <c r="J25" s="43"/>
      <c r="K25" s="351"/>
    </row>
    <row r="26" spans="1:11" ht="12">
      <c r="A26" s="350" t="s">
        <v>63</v>
      </c>
      <c r="B26" s="43"/>
      <c r="C26" s="43"/>
      <c r="D26" s="138"/>
      <c r="E26" s="141">
        <v>6085</v>
      </c>
      <c r="F26" s="43"/>
      <c r="G26" s="43"/>
      <c r="H26" s="43"/>
      <c r="I26" s="43"/>
      <c r="J26" s="43"/>
      <c r="K26" s="351"/>
    </row>
    <row r="27" spans="1:11" ht="12.75" thickBot="1">
      <c r="A27" s="369" t="s">
        <v>64</v>
      </c>
      <c r="B27" s="142"/>
      <c r="C27" s="142"/>
      <c r="D27" s="143"/>
      <c r="E27" s="144">
        <f>E25-E26</f>
        <v>-5689.5</v>
      </c>
      <c r="F27" s="43"/>
      <c r="G27" s="43"/>
      <c r="H27" s="43"/>
      <c r="I27" s="43"/>
      <c r="J27" s="43"/>
      <c r="K27" s="351"/>
    </row>
    <row r="28" spans="1:11" ht="12.75" thickTop="1">
      <c r="A28" s="368"/>
      <c r="B28" s="135"/>
      <c r="C28" s="136"/>
      <c r="D28" s="123"/>
      <c r="E28" s="156"/>
      <c r="F28" s="43"/>
      <c r="G28" s="43"/>
      <c r="H28" s="43"/>
      <c r="I28" s="43"/>
      <c r="J28" s="43"/>
      <c r="K28" s="351"/>
    </row>
    <row r="29" spans="1:11" ht="12">
      <c r="A29" s="350" t="str">
        <f>IF(E27&gt;=0,"RFT-INT. GENERADOS POR ACTIVOS","INT-S/ACTIVOS A DEVENGAR-CH.P/DIFERIDO-")</f>
        <v>INT-S/ACTIVOS A DEVENGAR-CH.P/DIFERIDO-</v>
      </c>
      <c r="B29" s="43"/>
      <c r="C29" s="138"/>
      <c r="D29" s="157">
        <f>ABS(E27)</f>
        <v>5689.5</v>
      </c>
      <c r="E29" s="156"/>
      <c r="F29" s="43"/>
      <c r="G29" s="43"/>
      <c r="H29" s="43"/>
      <c r="I29" s="43"/>
      <c r="J29" s="43"/>
      <c r="K29" s="351"/>
    </row>
    <row r="30" spans="1:11" ht="12">
      <c r="A30" s="369"/>
      <c r="B30" s="142" t="str">
        <f>IF(E27&lt;0,"RFT-INT.GENERADOS POR ACTIVOS","INT-S/ACTIVOS A DEVENGAR-CH.P/DIFERIDO-")</f>
        <v>RFT-INT.GENERADOS POR ACTIVOS</v>
      </c>
      <c r="C30" s="143"/>
      <c r="D30" s="158"/>
      <c r="E30" s="140">
        <f>ABS(E27)</f>
        <v>5689.5</v>
      </c>
      <c r="F30" s="43"/>
      <c r="G30" s="43"/>
      <c r="H30" s="43"/>
      <c r="I30" s="43"/>
      <c r="J30" s="43"/>
      <c r="K30" s="351"/>
    </row>
    <row r="31" spans="1:11" ht="12">
      <c r="A31" s="368" t="s">
        <v>102</v>
      </c>
      <c r="B31" s="135"/>
      <c r="C31" s="136"/>
      <c r="D31" s="157">
        <v>1100</v>
      </c>
      <c r="E31" s="123"/>
      <c r="F31" s="43"/>
      <c r="G31" s="43"/>
      <c r="H31" s="43"/>
      <c r="I31" s="43"/>
      <c r="J31" s="43"/>
      <c r="K31" s="351"/>
    </row>
    <row r="32" spans="1:11" ht="12">
      <c r="A32" s="350"/>
      <c r="B32" s="43" t="s">
        <v>103</v>
      </c>
      <c r="C32" s="138"/>
      <c r="D32" s="156"/>
      <c r="E32" s="157">
        <v>1100</v>
      </c>
      <c r="F32" s="307" t="s">
        <v>174</v>
      </c>
      <c r="G32" s="43"/>
      <c r="H32" s="43"/>
      <c r="I32" s="43"/>
      <c r="J32" s="43"/>
      <c r="K32" s="351"/>
    </row>
    <row r="33" spans="1:11" ht="12">
      <c r="A33" s="386"/>
      <c r="B33" s="142"/>
      <c r="C33" s="143"/>
      <c r="D33" s="158"/>
      <c r="E33" s="158"/>
      <c r="F33" s="43"/>
      <c r="G33" s="43"/>
      <c r="H33" s="43"/>
      <c r="I33" s="43"/>
      <c r="J33" s="43"/>
      <c r="K33" s="351"/>
    </row>
    <row r="34" spans="1:11" ht="12">
      <c r="A34" s="350"/>
      <c r="B34" s="43"/>
      <c r="C34" s="43"/>
      <c r="D34" s="43"/>
      <c r="E34" s="43"/>
      <c r="F34" s="43"/>
      <c r="G34" s="43"/>
      <c r="H34" s="43"/>
      <c r="I34" s="43"/>
      <c r="J34" s="43"/>
      <c r="K34" s="351"/>
    </row>
    <row r="35" spans="1:11" ht="12">
      <c r="A35" s="350" t="s">
        <v>188</v>
      </c>
      <c r="B35" s="43"/>
      <c r="C35" s="43"/>
      <c r="D35" s="43"/>
      <c r="E35" s="43"/>
      <c r="F35" s="43"/>
      <c r="G35" s="43"/>
      <c r="H35" s="43"/>
      <c r="I35" s="43"/>
      <c r="J35" s="43"/>
      <c r="K35" s="351"/>
    </row>
    <row r="36" spans="1:11" ht="12">
      <c r="A36" s="350" t="s">
        <v>189</v>
      </c>
      <c r="B36" s="43"/>
      <c r="C36" s="113" t="s">
        <v>190</v>
      </c>
      <c r="D36" s="113"/>
      <c r="E36" s="137">
        <v>1100</v>
      </c>
      <c r="F36" s="113"/>
      <c r="G36" s="43"/>
      <c r="H36" s="43"/>
      <c r="I36" s="43"/>
      <c r="J36" s="43"/>
      <c r="K36" s="351"/>
    </row>
    <row r="37" spans="1:11" ht="12">
      <c r="A37" s="350"/>
      <c r="B37" s="43"/>
      <c r="C37" s="113"/>
      <c r="D37" s="113" t="s">
        <v>102</v>
      </c>
      <c r="E37" s="113"/>
      <c r="F37" s="137">
        <v>1100</v>
      </c>
      <c r="G37" s="43"/>
      <c r="H37" s="43"/>
      <c r="I37" s="43"/>
      <c r="J37" s="43"/>
      <c r="K37" s="351"/>
    </row>
    <row r="38" spans="1:11" ht="12">
      <c r="A38" s="350"/>
      <c r="B38" s="43"/>
      <c r="C38" s="43"/>
      <c r="D38" s="43"/>
      <c r="E38" s="43"/>
      <c r="F38" s="43"/>
      <c r="G38" s="43"/>
      <c r="H38" s="43"/>
      <c r="I38" s="43"/>
      <c r="J38" s="43"/>
      <c r="K38" s="351"/>
    </row>
    <row r="39" spans="1:11" ht="12">
      <c r="A39" s="350" t="s">
        <v>191</v>
      </c>
      <c r="B39" s="43"/>
      <c r="C39" s="113" t="s">
        <v>193</v>
      </c>
      <c r="D39" s="113"/>
      <c r="E39" s="137">
        <v>1100</v>
      </c>
      <c r="F39" s="113"/>
      <c r="G39" s="43"/>
      <c r="H39" s="43"/>
      <c r="I39" s="43"/>
      <c r="J39" s="43"/>
      <c r="K39" s="351"/>
    </row>
    <row r="40" spans="1:11" ht="12">
      <c r="A40" s="350" t="s">
        <v>192</v>
      </c>
      <c r="B40" s="43"/>
      <c r="C40" s="113"/>
      <c r="D40" s="377" t="s">
        <v>190</v>
      </c>
      <c r="E40" s="113"/>
      <c r="F40" s="137">
        <v>1100</v>
      </c>
      <c r="G40" s="43"/>
      <c r="H40" s="43"/>
      <c r="I40" s="43"/>
      <c r="J40" s="43"/>
      <c r="K40" s="351"/>
    </row>
    <row r="41" spans="1:11" ht="12">
      <c r="A41" s="350"/>
      <c r="B41" s="43"/>
      <c r="C41" s="43"/>
      <c r="D41" s="43"/>
      <c r="E41" s="43"/>
      <c r="F41" s="43"/>
      <c r="G41" s="43"/>
      <c r="H41" s="43"/>
      <c r="I41" s="43"/>
      <c r="J41" s="43"/>
      <c r="K41" s="351"/>
    </row>
    <row r="42" spans="1:11" ht="12">
      <c r="A42" s="350" t="s">
        <v>194</v>
      </c>
      <c r="B42" s="43"/>
      <c r="C42" s="43"/>
      <c r="D42" s="43"/>
      <c r="E42" s="43"/>
      <c r="F42" s="43"/>
      <c r="G42" s="43"/>
      <c r="H42" s="43"/>
      <c r="I42" s="43"/>
      <c r="J42" s="43"/>
      <c r="K42" s="351"/>
    </row>
    <row r="43" spans="1:11" ht="12">
      <c r="A43" s="350"/>
      <c r="B43" s="43"/>
      <c r="C43" s="43"/>
      <c r="D43" s="43"/>
      <c r="E43" s="43"/>
      <c r="F43" s="43"/>
      <c r="G43" s="43"/>
      <c r="H43" s="43"/>
      <c r="I43" s="43"/>
      <c r="J43" s="43"/>
      <c r="K43" s="351"/>
    </row>
    <row r="44" spans="1:11" ht="12">
      <c r="A44" s="350"/>
      <c r="B44" s="43"/>
      <c r="C44" s="43"/>
      <c r="D44" s="43"/>
      <c r="E44" s="43"/>
      <c r="F44" s="43"/>
      <c r="G44" s="43"/>
      <c r="H44" s="43"/>
      <c r="I44" s="43"/>
      <c r="J44" s="43"/>
      <c r="K44" s="351"/>
    </row>
    <row r="45" spans="1:11" ht="12">
      <c r="A45" s="350"/>
      <c r="B45" s="43"/>
      <c r="C45" s="43"/>
      <c r="D45" s="43"/>
      <c r="E45" s="43"/>
      <c r="F45" s="43"/>
      <c r="G45" s="43"/>
      <c r="H45" s="43"/>
      <c r="I45" s="43"/>
      <c r="J45" s="43"/>
      <c r="K45" s="351"/>
    </row>
    <row r="46" spans="1:11" ht="12">
      <c r="A46" s="350"/>
      <c r="B46" s="43"/>
      <c r="C46" s="43"/>
      <c r="D46" s="43"/>
      <c r="E46" s="43"/>
      <c r="F46" s="43"/>
      <c r="G46" s="43"/>
      <c r="H46" s="43"/>
      <c r="I46" s="43"/>
      <c r="J46" s="43"/>
      <c r="K46" s="351"/>
    </row>
    <row r="47" spans="1:11" ht="12.75">
      <c r="A47" s="350"/>
      <c r="B47" s="43"/>
      <c r="C47" s="43"/>
      <c r="D47" s="43"/>
      <c r="E47" s="43"/>
      <c r="F47" s="43"/>
      <c r="G47" s="297" t="s">
        <v>4</v>
      </c>
      <c r="H47" s="376"/>
      <c r="I47" s="43"/>
      <c r="J47" s="43"/>
      <c r="K47" s="351"/>
    </row>
    <row r="48" spans="1:11" ht="12.75">
      <c r="A48" s="350"/>
      <c r="B48" s="43"/>
      <c r="C48" s="43"/>
      <c r="D48" s="43"/>
      <c r="E48" s="43"/>
      <c r="F48" s="43"/>
      <c r="G48" s="297" t="s">
        <v>246</v>
      </c>
      <c r="H48" s="376"/>
      <c r="I48" s="43"/>
      <c r="J48" s="43"/>
      <c r="K48" s="351"/>
    </row>
    <row r="49" spans="1:11" ht="12">
      <c r="A49" s="350"/>
      <c r="B49" s="43"/>
      <c r="C49" s="43"/>
      <c r="D49" s="43"/>
      <c r="E49" s="43"/>
      <c r="F49" s="43"/>
      <c r="G49" s="43"/>
      <c r="H49" s="43"/>
      <c r="I49" s="43"/>
      <c r="J49" s="43"/>
      <c r="K49" s="351"/>
    </row>
    <row r="50" spans="1:11" ht="12.75" thickBot="1">
      <c r="A50" s="371"/>
      <c r="B50" s="372"/>
      <c r="C50" s="372"/>
      <c r="D50" s="372"/>
      <c r="E50" s="372"/>
      <c r="F50" s="372"/>
      <c r="G50" s="372"/>
      <c r="H50" s="372"/>
      <c r="I50" s="372"/>
      <c r="J50" s="372"/>
      <c r="K50" s="373"/>
    </row>
  </sheetData>
  <mergeCells count="13">
    <mergeCell ref="B18:C18"/>
    <mergeCell ref="B19:C19"/>
    <mergeCell ref="B20:C20"/>
    <mergeCell ref="F18:G18"/>
    <mergeCell ref="B1:C1"/>
    <mergeCell ref="D1:H1"/>
    <mergeCell ref="D2:G2"/>
    <mergeCell ref="D3:G3"/>
    <mergeCell ref="L8:L9"/>
    <mergeCell ref="B8:B9"/>
    <mergeCell ref="C8:C9"/>
    <mergeCell ref="D8:D9"/>
    <mergeCell ref="K8:K9"/>
  </mergeCells>
  <printOptions/>
  <pageMargins left="0.75" right="0.75" top="1" bottom="1" header="0" footer="0"/>
  <pageSetup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2"/>
  <sheetViews>
    <sheetView showGridLines="0" workbookViewId="0" topLeftCell="A1">
      <selection activeCell="A1" sqref="A1:C1"/>
    </sheetView>
  </sheetViews>
  <sheetFormatPr defaultColWidth="13.28125" defaultRowHeight="12.75"/>
  <cols>
    <col min="1" max="1" width="5.28125" style="25" customWidth="1"/>
    <col min="2" max="2" width="21.00390625" style="288" customWidth="1"/>
    <col min="3" max="3" width="12.00390625" style="25" customWidth="1"/>
    <col min="4" max="4" width="17.00390625" style="25" bestFit="1" customWidth="1"/>
    <col min="5" max="5" width="16.8515625" style="25" customWidth="1"/>
    <col min="6" max="6" width="10.140625" style="25" customWidth="1"/>
    <col min="7" max="7" width="13.28125" style="25" customWidth="1"/>
    <col min="8" max="8" width="15.57421875" style="25" customWidth="1"/>
    <col min="9" max="9" width="17.28125" style="25" customWidth="1"/>
    <col min="10" max="10" width="20.00390625" style="25" customWidth="1"/>
    <col min="11" max="16384" width="13.28125" style="25" customWidth="1"/>
  </cols>
  <sheetData>
    <row r="1" spans="1:6" ht="27" thickBot="1">
      <c r="A1" s="471" t="s">
        <v>65</v>
      </c>
      <c r="B1" s="472"/>
      <c r="C1" s="472"/>
      <c r="D1" s="299"/>
      <c r="E1" s="299"/>
      <c r="F1" s="289" t="s">
        <v>120</v>
      </c>
    </row>
    <row r="2" spans="1:6" s="164" customFormat="1" ht="18">
      <c r="A2" s="473" t="s">
        <v>72</v>
      </c>
      <c r="B2" s="474"/>
      <c r="C2" s="474"/>
      <c r="D2" s="474"/>
      <c r="E2" s="474"/>
      <c r="F2" s="506"/>
    </row>
    <row r="3" spans="1:6" s="164" customFormat="1" ht="13.5" thickBot="1">
      <c r="A3" s="302"/>
      <c r="B3" s="297"/>
      <c r="C3" s="297"/>
      <c r="D3" s="297"/>
      <c r="E3" s="297"/>
      <c r="F3" s="301"/>
    </row>
    <row r="4" spans="1:10" ht="20.25" thickBot="1">
      <c r="A4" s="479" t="s">
        <v>71</v>
      </c>
      <c r="B4" s="480"/>
      <c r="C4" s="480"/>
      <c r="D4" s="480"/>
      <c r="E4" s="480"/>
      <c r="F4" s="481"/>
      <c r="G4" s="27"/>
      <c r="H4" s="27"/>
      <c r="I4" s="26"/>
      <c r="J4" s="26"/>
    </row>
    <row r="5" spans="1:10" ht="12.75">
      <c r="A5" s="304"/>
      <c r="B5" s="305"/>
      <c r="C5" s="27"/>
      <c r="D5" s="297"/>
      <c r="E5" s="297"/>
      <c r="F5" s="301"/>
      <c r="G5" s="164"/>
      <c r="H5" s="164"/>
      <c r="I5" s="26"/>
      <c r="J5" s="26"/>
    </row>
    <row r="6" spans="1:10" ht="13.5" thickBot="1">
      <c r="A6" s="304"/>
      <c r="B6" s="305"/>
      <c r="C6" s="27"/>
      <c r="D6" s="27"/>
      <c r="E6" s="27"/>
      <c r="F6" s="303"/>
      <c r="G6" s="26"/>
      <c r="H6" s="26"/>
      <c r="I6" s="26"/>
      <c r="J6" s="26"/>
    </row>
    <row r="7" spans="1:15" ht="13.5" thickBot="1">
      <c r="A7" s="290" t="s">
        <v>43</v>
      </c>
      <c r="B7" s="500" t="s">
        <v>44</v>
      </c>
      <c r="C7" s="502" t="s">
        <v>45</v>
      </c>
      <c r="D7" s="504" t="s">
        <v>46</v>
      </c>
      <c r="E7" s="291" t="s">
        <v>47</v>
      </c>
      <c r="F7" s="292" t="s">
        <v>48</v>
      </c>
      <c r="G7" s="164"/>
      <c r="H7" s="164"/>
      <c r="I7" s="164"/>
      <c r="J7" s="164"/>
      <c r="K7" s="164"/>
      <c r="L7" s="164"/>
      <c r="M7" s="164"/>
      <c r="N7" s="164"/>
      <c r="O7" s="164"/>
    </row>
    <row r="8" spans="1:15" ht="13.5" thickBot="1">
      <c r="A8" s="293" t="s">
        <v>27</v>
      </c>
      <c r="B8" s="501"/>
      <c r="C8" s="503"/>
      <c r="D8" s="505"/>
      <c r="E8" s="294" t="s">
        <v>53</v>
      </c>
      <c r="F8" s="295" t="s">
        <v>54</v>
      </c>
      <c r="G8" s="164"/>
      <c r="H8" s="164"/>
      <c r="I8" s="164"/>
      <c r="J8" s="164"/>
      <c r="K8" s="164"/>
      <c r="L8" s="164"/>
      <c r="M8" s="164"/>
      <c r="N8" s="164"/>
      <c r="O8" s="164"/>
    </row>
    <row r="9" spans="1:15" ht="13.5" thickBot="1">
      <c r="A9" s="33">
        <v>1</v>
      </c>
      <c r="B9" s="35" t="s">
        <v>96</v>
      </c>
      <c r="C9" s="36" t="s">
        <v>92</v>
      </c>
      <c r="D9" s="36">
        <v>3000</v>
      </c>
      <c r="E9" s="40">
        <v>38382</v>
      </c>
      <c r="F9" s="37">
        <v>1</v>
      </c>
      <c r="G9" s="164"/>
      <c r="H9" s="164"/>
      <c r="I9" s="164"/>
      <c r="J9" s="164"/>
      <c r="K9" s="164"/>
      <c r="L9" s="164"/>
      <c r="M9" s="164"/>
      <c r="N9" s="164"/>
      <c r="O9" s="164"/>
    </row>
    <row r="10" spans="1:15" ht="13.5" thickBot="1">
      <c r="A10" s="33">
        <v>2</v>
      </c>
      <c r="B10" s="35" t="s">
        <v>97</v>
      </c>
      <c r="C10" s="36" t="s">
        <v>93</v>
      </c>
      <c r="D10" s="36">
        <v>7000</v>
      </c>
      <c r="E10" s="40">
        <v>38502</v>
      </c>
      <c r="F10" s="38">
        <v>1</v>
      </c>
      <c r="G10" s="164"/>
      <c r="H10" s="164"/>
      <c r="I10" s="164"/>
      <c r="J10" s="164"/>
      <c r="K10" s="164"/>
      <c r="L10" s="164"/>
      <c r="M10" s="164"/>
      <c r="N10" s="164"/>
      <c r="O10" s="164"/>
    </row>
    <row r="11" spans="1:15" ht="13.5" thickBot="1">
      <c r="A11" s="33">
        <v>19</v>
      </c>
      <c r="B11" s="39"/>
      <c r="C11" s="33"/>
      <c r="D11" s="37"/>
      <c r="E11" s="40"/>
      <c r="F11" s="38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5" ht="13.5" thickBot="1">
      <c r="A12" s="34" t="s">
        <v>59</v>
      </c>
      <c r="B12" s="287"/>
      <c r="C12" s="34"/>
      <c r="D12" s="37">
        <f>SUM(D9:D11)</f>
        <v>10000</v>
      </c>
      <c r="E12" s="27"/>
      <c r="F12" s="303"/>
      <c r="G12" s="164"/>
      <c r="H12" s="164"/>
      <c r="I12" s="164"/>
      <c r="J12" s="164"/>
      <c r="K12" s="164"/>
      <c r="L12" s="164"/>
      <c r="M12" s="164"/>
      <c r="N12" s="164"/>
      <c r="O12" s="164"/>
    </row>
    <row r="13" spans="1:15" ht="12.75">
      <c r="A13" s="310"/>
      <c r="B13" s="311"/>
      <c r="C13" s="308"/>
      <c r="D13" s="133"/>
      <c r="E13" s="27"/>
      <c r="F13" s="303"/>
      <c r="G13" s="164"/>
      <c r="H13" s="164"/>
      <c r="I13" s="164"/>
      <c r="J13" s="164"/>
      <c r="K13" s="164"/>
      <c r="L13" s="164"/>
      <c r="M13" s="164"/>
      <c r="N13" s="164"/>
      <c r="O13" s="164"/>
    </row>
    <row r="14" spans="1:15" ht="12.75">
      <c r="A14" s="310"/>
      <c r="B14" s="311"/>
      <c r="C14" s="308"/>
      <c r="D14" s="308"/>
      <c r="E14" s="312"/>
      <c r="F14" s="375"/>
      <c r="G14" s="164"/>
      <c r="H14" s="164"/>
      <c r="I14" s="164"/>
      <c r="J14" s="164"/>
      <c r="K14" s="164"/>
      <c r="L14" s="164"/>
      <c r="M14" s="164"/>
      <c r="N14" s="164"/>
      <c r="O14" s="164"/>
    </row>
    <row r="15" spans="1:15" ht="12.75">
      <c r="A15" s="302"/>
      <c r="B15" s="297"/>
      <c r="C15" s="297"/>
      <c r="D15" s="297"/>
      <c r="E15" s="297"/>
      <c r="F15" s="301"/>
      <c r="G15" s="164"/>
      <c r="H15" s="164"/>
      <c r="I15" s="164"/>
      <c r="J15" s="164"/>
      <c r="K15" s="164"/>
      <c r="L15" s="164"/>
      <c r="M15" s="164"/>
      <c r="N15" s="164"/>
      <c r="O15" s="164"/>
    </row>
    <row r="16" spans="1:8" ht="12.75">
      <c r="A16" s="302"/>
      <c r="B16" s="297"/>
      <c r="C16" s="297"/>
      <c r="D16" s="297"/>
      <c r="E16" s="297"/>
      <c r="F16" s="301"/>
      <c r="G16" s="164"/>
      <c r="H16" s="164"/>
    </row>
    <row r="17" spans="1:8" ht="12.75">
      <c r="A17" s="302"/>
      <c r="B17" s="297"/>
      <c r="C17" s="297"/>
      <c r="D17" s="297"/>
      <c r="E17" s="297"/>
      <c r="F17" s="301"/>
      <c r="G17" s="164"/>
      <c r="H17" s="164"/>
    </row>
    <row r="18" spans="1:8" ht="12.75">
      <c r="A18" s="302"/>
      <c r="B18" s="297"/>
      <c r="C18" s="297"/>
      <c r="D18" s="297"/>
      <c r="E18" s="297"/>
      <c r="F18" s="301"/>
      <c r="G18" s="164"/>
      <c r="H18" s="164"/>
    </row>
    <row r="19" spans="1:8" ht="12.75">
      <c r="A19" s="302"/>
      <c r="B19" s="297"/>
      <c r="C19" s="297"/>
      <c r="D19" s="297"/>
      <c r="E19" s="297"/>
      <c r="F19" s="301"/>
      <c r="G19" s="164"/>
      <c r="H19" s="164"/>
    </row>
    <row r="20" spans="1:8" ht="12.75">
      <c r="A20" s="302"/>
      <c r="B20" s="297"/>
      <c r="C20" s="297"/>
      <c r="D20" s="297" t="s">
        <v>4</v>
      </c>
      <c r="E20" s="298"/>
      <c r="F20" s="351"/>
      <c r="G20" s="164"/>
      <c r="H20" s="164"/>
    </row>
    <row r="21" spans="1:8" ht="13.5" thickBot="1">
      <c r="A21" s="313"/>
      <c r="B21" s="314"/>
      <c r="C21" s="314"/>
      <c r="D21" s="314" t="s">
        <v>246</v>
      </c>
      <c r="E21" s="388"/>
      <c r="F21" s="373"/>
      <c r="G21" s="164"/>
      <c r="H21" s="164"/>
    </row>
    <row r="22" spans="1:8" ht="12.75">
      <c r="A22" s="164"/>
      <c r="B22" s="164"/>
      <c r="C22" s="164"/>
      <c r="D22" s="164"/>
      <c r="E22" s="164"/>
      <c r="F22" s="164"/>
      <c r="G22" s="164"/>
      <c r="H22" s="164"/>
    </row>
    <row r="23" spans="1:8" ht="12.75">
      <c r="A23" s="164"/>
      <c r="B23" s="164"/>
      <c r="C23" s="164"/>
      <c r="D23" s="164"/>
      <c r="E23" s="164"/>
      <c r="F23" s="164"/>
      <c r="G23" s="164"/>
      <c r="H23" s="164"/>
    </row>
    <row r="24" spans="1:8" ht="12.75">
      <c r="A24" s="164"/>
      <c r="B24" s="164"/>
      <c r="C24" s="164"/>
      <c r="D24" s="164"/>
      <c r="E24" s="164"/>
      <c r="F24" s="164"/>
      <c r="G24" s="164"/>
      <c r="H24" s="164"/>
    </row>
    <row r="25" spans="1:8" ht="12.75">
      <c r="A25" s="164"/>
      <c r="B25" s="164"/>
      <c r="C25" s="164"/>
      <c r="D25" s="164"/>
      <c r="E25" s="164"/>
      <c r="F25" s="164"/>
      <c r="G25" s="164"/>
      <c r="H25" s="164"/>
    </row>
    <row r="26" spans="1:8" ht="12.75">
      <c r="A26" s="164"/>
      <c r="B26" s="164"/>
      <c r="C26" s="164"/>
      <c r="D26" s="164"/>
      <c r="E26" s="164"/>
      <c r="F26" s="164"/>
      <c r="G26" s="164"/>
      <c r="H26" s="164"/>
    </row>
    <row r="27" spans="1:8" ht="12.75">
      <c r="A27" s="164"/>
      <c r="B27" s="164"/>
      <c r="C27" s="164"/>
      <c r="D27" s="164"/>
      <c r="E27" s="164"/>
      <c r="F27" s="164"/>
      <c r="G27" s="164"/>
      <c r="H27" s="164"/>
    </row>
    <row r="28" spans="1:8" ht="12.75">
      <c r="A28" s="164"/>
      <c r="B28" s="164"/>
      <c r="C28" s="164"/>
      <c r="D28" s="164"/>
      <c r="E28" s="164"/>
      <c r="F28" s="164"/>
      <c r="G28" s="164"/>
      <c r="H28" s="164"/>
    </row>
    <row r="29" spans="1:8" ht="12.75">
      <c r="A29" s="164"/>
      <c r="B29" s="164"/>
      <c r="C29" s="164"/>
      <c r="D29" s="164"/>
      <c r="E29" s="164"/>
      <c r="F29" s="164"/>
      <c r="G29" s="164"/>
      <c r="H29" s="164"/>
    </row>
    <row r="30" spans="1:8" ht="12.75">
      <c r="A30" s="164"/>
      <c r="B30" s="164"/>
      <c r="C30" s="164"/>
      <c r="D30" s="164"/>
      <c r="E30" s="164"/>
      <c r="F30" s="164"/>
      <c r="G30" s="164"/>
      <c r="H30" s="164"/>
    </row>
    <row r="31" spans="1:8" ht="12.75">
      <c r="A31" s="164"/>
      <c r="B31" s="164"/>
      <c r="C31" s="164"/>
      <c r="D31" s="164"/>
      <c r="E31" s="164"/>
      <c r="F31" s="164"/>
      <c r="G31" s="164"/>
      <c r="H31" s="164"/>
    </row>
    <row r="32" spans="1:8" ht="12.75">
      <c r="A32" s="164"/>
      <c r="B32" s="164"/>
      <c r="C32" s="164"/>
      <c r="D32" s="164"/>
      <c r="E32" s="164"/>
      <c r="F32" s="164"/>
      <c r="G32" s="164"/>
      <c r="H32" s="164"/>
    </row>
    <row r="33" spans="1:8" ht="12.75">
      <c r="A33" s="164"/>
      <c r="B33" s="164"/>
      <c r="C33" s="164"/>
      <c r="D33" s="164"/>
      <c r="E33" s="164"/>
      <c r="F33" s="164"/>
      <c r="G33" s="164"/>
      <c r="H33" s="164"/>
    </row>
    <row r="34" spans="1:8" ht="12.75">
      <c r="A34" s="164"/>
      <c r="B34" s="164"/>
      <c r="C34" s="164"/>
      <c r="D34" s="164"/>
      <c r="E34" s="164"/>
      <c r="F34" s="164"/>
      <c r="G34" s="164"/>
      <c r="H34" s="164"/>
    </row>
    <row r="35" spans="1:8" ht="12.75">
      <c r="A35" s="164"/>
      <c r="B35" s="164"/>
      <c r="C35" s="164"/>
      <c r="D35" s="164"/>
      <c r="E35" s="164"/>
      <c r="F35" s="164"/>
      <c r="G35" s="164"/>
      <c r="H35" s="164"/>
    </row>
    <row r="36" spans="1:8" ht="12.75">
      <c r="A36" s="164"/>
      <c r="B36" s="164"/>
      <c r="C36" s="164"/>
      <c r="D36" s="164"/>
      <c r="E36" s="164"/>
      <c r="F36" s="164"/>
      <c r="G36" s="164"/>
      <c r="H36" s="164"/>
    </row>
    <row r="37" spans="1:8" ht="12.75">
      <c r="A37" s="164"/>
      <c r="B37" s="164"/>
      <c r="C37" s="164"/>
      <c r="D37" s="164"/>
      <c r="E37" s="164"/>
      <c r="F37" s="164"/>
      <c r="G37" s="164"/>
      <c r="H37" s="164"/>
    </row>
    <row r="38" spans="1:8" ht="12.75">
      <c r="A38" s="164"/>
      <c r="B38" s="164"/>
      <c r="C38" s="164"/>
      <c r="D38" s="164"/>
      <c r="E38" s="164"/>
      <c r="F38" s="164"/>
      <c r="G38" s="164"/>
      <c r="H38" s="164"/>
    </row>
    <row r="39" spans="1:8" ht="12.75">
      <c r="A39" s="164"/>
      <c r="B39" s="164"/>
      <c r="C39" s="164"/>
      <c r="D39" s="164"/>
      <c r="E39" s="164"/>
      <c r="F39" s="164"/>
      <c r="G39" s="164"/>
      <c r="H39" s="164"/>
    </row>
    <row r="40" spans="1:8" ht="12.75">
      <c r="A40" s="164"/>
      <c r="B40" s="164"/>
      <c r="C40" s="164"/>
      <c r="D40" s="164"/>
      <c r="E40" s="164"/>
      <c r="F40" s="164"/>
      <c r="G40" s="164"/>
      <c r="H40" s="164"/>
    </row>
    <row r="41" spans="1:8" ht="12.75">
      <c r="A41" s="164"/>
      <c r="B41" s="164"/>
      <c r="C41" s="164"/>
      <c r="D41" s="164"/>
      <c r="E41" s="164"/>
      <c r="F41" s="164"/>
      <c r="G41" s="164"/>
      <c r="H41" s="164"/>
    </row>
    <row r="42" spans="1:8" ht="12.75">
      <c r="A42" s="164"/>
      <c r="B42" s="164"/>
      <c r="C42" s="164"/>
      <c r="D42" s="164"/>
      <c r="E42" s="164"/>
      <c r="F42" s="164"/>
      <c r="G42" s="164"/>
      <c r="H42" s="164"/>
    </row>
  </sheetData>
  <mergeCells count="6">
    <mergeCell ref="A1:C1"/>
    <mergeCell ref="A4:F4"/>
    <mergeCell ref="B7:B8"/>
    <mergeCell ref="C7:C8"/>
    <mergeCell ref="D7:D8"/>
    <mergeCell ref="A2:F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ESTUDIO CASALS &amp; ASOC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CASALS</dc:creator>
  <cp:keywords/>
  <dc:description/>
  <cp:lastModifiedBy>Claudia</cp:lastModifiedBy>
  <cp:lastPrinted>2010-09-09T15:50:09Z</cp:lastPrinted>
  <dcterms:created xsi:type="dcterms:W3CDTF">2005-07-19T21:04:25Z</dcterms:created>
  <dcterms:modified xsi:type="dcterms:W3CDTF">2015-04-19T15:45:19Z</dcterms:modified>
  <cp:category/>
  <cp:version/>
  <cp:contentType/>
  <cp:contentStatus/>
</cp:coreProperties>
</file>