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15" windowWidth="6915" windowHeight="8520" activeTab="0"/>
  </bookViews>
  <sheets>
    <sheet name="HOJA LLAVE" sheetId="1" r:id="rId1"/>
    <sheet name="RR1,ok" sheetId="2" r:id="rId2"/>
  </sheets>
  <definedNames>
    <definedName name="_xlnm.Print_Area" localSheetId="0">'HOJA LLAVE'!$A$1:$G$40</definedName>
    <definedName name="_xlnm.Print_Area" localSheetId="1">'RR1,ok'!$A$1:$U$51</definedName>
  </definedNames>
  <calcPr fullCalcOnLoad="1"/>
</workbook>
</file>

<file path=xl/sharedStrings.xml><?xml version="1.0" encoding="utf-8"?>
<sst xmlns="http://schemas.openxmlformats.org/spreadsheetml/2006/main" count="141" uniqueCount="84">
  <si>
    <t>UCC AUDITORES</t>
  </si>
  <si>
    <t>TOTAL</t>
  </si>
  <si>
    <t>EMPRESA: IMAGINATE S.R.L.</t>
  </si>
  <si>
    <t>CIERRE EJERCICIO: 31/12/2004</t>
  </si>
  <si>
    <t>MES</t>
  </si>
  <si>
    <t>COEFIC</t>
  </si>
  <si>
    <t>NOMINAL</t>
  </si>
  <si>
    <t>AJUSTADO</t>
  </si>
  <si>
    <t>ACTUALIZAC</t>
  </si>
  <si>
    <t>REEXPRES. OTRAS CUENTAS DE RESULTADO</t>
  </si>
  <si>
    <t>CUENTA: COMBUSTIBLES</t>
  </si>
  <si>
    <t>CUENTA: CORRESPONDENCIA Y TELEGRAMAS</t>
  </si>
  <si>
    <t>CUENTA: CAFETERIA Y OTROS</t>
  </si>
  <si>
    <t>CUENTA: IMPRESOS Y UTILIES DE ESCRIT.</t>
  </si>
  <si>
    <t>CUENTA: GASTOS Y COMISIONES BANCARIAS</t>
  </si>
  <si>
    <t>CUENTA: IMP. S/ LOS INGRESOS BRUT.</t>
  </si>
  <si>
    <t>CUENTA: IMP. MUNICIPALES</t>
  </si>
  <si>
    <t>CUENTA: MANTENIMIENTO</t>
  </si>
  <si>
    <t>CUENTA: ENERGIA ELECTRICA</t>
  </si>
  <si>
    <t>CUENTA: HONORARIOS</t>
  </si>
  <si>
    <t>CUENTA: TELEFONO</t>
  </si>
  <si>
    <t>VENTAS</t>
  </si>
  <si>
    <t>2% S/VTAS</t>
  </si>
  <si>
    <t>RR1</t>
  </si>
  <si>
    <t>% VERT</t>
  </si>
  <si>
    <t>CUENTA</t>
  </si>
  <si>
    <t>SALDO CIERRE ANTERIOR</t>
  </si>
  <si>
    <t>SALDO AL CIERRE</t>
  </si>
  <si>
    <t>AJUSTES</t>
  </si>
  <si>
    <t>ORIGEN</t>
  </si>
  <si>
    <t>IMPORTE E. CONTABLES</t>
  </si>
  <si>
    <t>RR</t>
  </si>
  <si>
    <t>VENTAS BIENES DE USO</t>
  </si>
  <si>
    <t>DIVIDENDOS OBTENIDOS</t>
  </si>
  <si>
    <t>RFT-DIFERENCIA DE CAMBIO</t>
  </si>
  <si>
    <t xml:space="preserve">RFT-INT. PLAZO FIJOS- </t>
  </si>
  <si>
    <t>RFT-INT.GENERADOS POR ACT.-</t>
  </si>
  <si>
    <t>COSTO MERCADERIAS VENDIDAS</t>
  </si>
  <si>
    <t>AMORT. GASTOS DE ORGANIZACIÓN</t>
  </si>
  <si>
    <t>AMORT. INSTALACIONES</t>
  </si>
  <si>
    <t>AMORT. MUEBLES Y UTILES</t>
  </si>
  <si>
    <t>AMORT. RODADOS</t>
  </si>
  <si>
    <t>AMORT. SOFTWARE CONTABLE</t>
  </si>
  <si>
    <t>CAFETERIA Y OTROS</t>
  </si>
  <si>
    <t>COMBUSTIBLES</t>
  </si>
  <si>
    <t>CONTRIBUCIONES SOCIALES</t>
  </si>
  <si>
    <t>CORRESPONDENCIA Y TELEGRAMAS</t>
  </si>
  <si>
    <t>COSTO DE VENTA BIENES DE USO</t>
  </si>
  <si>
    <t>DEUDORES INCOBRABLES</t>
  </si>
  <si>
    <t>ENERGIA ELECTRICA</t>
  </si>
  <si>
    <t>GASTOS Y COMISIONES BANCARIAS</t>
  </si>
  <si>
    <t>HONORARIOS</t>
  </si>
  <si>
    <t>IMPRESOS Y UTILES DE ESCRITORIO</t>
  </si>
  <si>
    <t>IMPUESTO A LAS GANANCIAS</t>
  </si>
  <si>
    <t>IMPUESTO A LOS INGRESOS BRUTOS</t>
  </si>
  <si>
    <t>IMPUESTOS Y TASAS MUNICIPALES</t>
  </si>
  <si>
    <t>MANTENIMIENTO</t>
  </si>
  <si>
    <t>RFT-INTERESES GENERADOS POR PASIVOS</t>
  </si>
  <si>
    <t>SUELDOS</t>
  </si>
  <si>
    <t>TELEFONO</t>
  </si>
  <si>
    <t>RFT</t>
  </si>
  <si>
    <t>Debe</t>
  </si>
  <si>
    <t>Haber</t>
  </si>
  <si>
    <t>CUENTAS DE RESULTADOS</t>
  </si>
  <si>
    <t xml:space="preserve">UCC </t>
  </si>
  <si>
    <t>AUDITORES</t>
  </si>
  <si>
    <t>C5/C7/C10</t>
  </si>
  <si>
    <t>E3</t>
  </si>
  <si>
    <t>B2</t>
  </si>
  <si>
    <t>A3</t>
  </si>
  <si>
    <t>B4</t>
  </si>
  <si>
    <t>C3/C5/C7</t>
  </si>
  <si>
    <t>D5</t>
  </si>
  <si>
    <t>F2</t>
  </si>
  <si>
    <t>RR1/A2</t>
  </si>
  <si>
    <t>CC1</t>
  </si>
  <si>
    <t>C3</t>
  </si>
  <si>
    <t>RR1/A4</t>
  </si>
  <si>
    <t>DATO</t>
  </si>
  <si>
    <t>AA2/AA4/BB2</t>
  </si>
  <si>
    <t>C10/E3/DD1</t>
  </si>
  <si>
    <t>D5/E3/E3/F2/CC1/RR1</t>
  </si>
  <si>
    <t>RESULTADO DEL EJERCICIO</t>
  </si>
  <si>
    <t>HACEMOS EL ASIENTO DE AJUSTE DE AUDITORIA POR ACTUALIZACION: DEBITAMOS LOS CONCEPTOS DE GASTOS Y ACREDITAMOS RFT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</si>
</sst>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2C0A]dddd\,\ dd&quot; de &quot;mmmm&quot; de &quot;yyyy"/>
    <numFmt numFmtId="181" formatCode="dd/mm/yy;@"/>
    <numFmt numFmtId="182" formatCode="0.0"/>
    <numFmt numFmtId="183" formatCode="d\-m\-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* #,##0_ ;_ * \-#,##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_ * #,##0.00000_ ;_ * \-#,##0.00000_ ;_ * &quot;-&quot;??_ ;_ @_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1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Alignment="1">
      <alignment/>
    </xf>
    <xf numFmtId="189" fontId="6" fillId="2" borderId="0" xfId="0" applyNumberFormat="1" applyFont="1" applyFill="1" applyBorder="1" applyAlignment="1" applyProtection="1">
      <alignment horizontal="left"/>
      <protection/>
    </xf>
    <xf numFmtId="171" fontId="6" fillId="2" borderId="0" xfId="0" applyNumberFormat="1" applyFont="1" applyFill="1" applyBorder="1" applyAlignment="1">
      <alignment/>
    </xf>
    <xf numFmtId="189" fontId="6" fillId="2" borderId="1" xfId="0" applyNumberFormat="1" applyFont="1" applyFill="1" applyBorder="1" applyAlignment="1">
      <alignment horizontal="center" vertical="justify"/>
    </xf>
    <xf numFmtId="171" fontId="6" fillId="2" borderId="1" xfId="0" applyNumberFormat="1" applyFont="1" applyFill="1" applyBorder="1" applyAlignment="1">
      <alignment horizontal="center" vertical="justify"/>
    </xf>
    <xf numFmtId="171" fontId="6" fillId="2" borderId="0" xfId="0" applyNumberFormat="1" applyFont="1" applyFill="1" applyBorder="1" applyAlignment="1">
      <alignment horizontal="center" vertical="center"/>
    </xf>
    <xf numFmtId="171" fontId="6" fillId="2" borderId="1" xfId="0" applyNumberFormat="1" applyFont="1" applyFill="1" applyBorder="1" applyAlignment="1" applyProtection="1">
      <alignment horizontal="center" vertical="justify"/>
      <protection/>
    </xf>
    <xf numFmtId="171" fontId="6" fillId="2" borderId="0" xfId="0" applyNumberFormat="1" applyFont="1" applyFill="1" applyBorder="1" applyAlignment="1">
      <alignment horizontal="center" vertical="justify"/>
    </xf>
    <xf numFmtId="189" fontId="6" fillId="2" borderId="1" xfId="0" applyNumberFormat="1" applyFont="1" applyFill="1" applyBorder="1" applyAlignment="1" applyProtection="1">
      <alignment horizontal="center"/>
      <protection/>
    </xf>
    <xf numFmtId="171" fontId="6" fillId="2" borderId="1" xfId="0" applyNumberFormat="1" applyFont="1" applyFill="1" applyBorder="1" applyAlignment="1" applyProtection="1">
      <alignment horizontal="center"/>
      <protection/>
    </xf>
    <xf numFmtId="171" fontId="6" fillId="2" borderId="0" xfId="0" applyNumberFormat="1" applyFont="1" applyFill="1" applyBorder="1" applyAlignment="1">
      <alignment horizontal="center"/>
    </xf>
    <xf numFmtId="189" fontId="6" fillId="2" borderId="1" xfId="0" applyNumberFormat="1" applyFont="1" applyFill="1" applyBorder="1" applyAlignment="1" applyProtection="1">
      <alignment horizontal="right"/>
      <protection/>
    </xf>
    <xf numFmtId="171" fontId="6" fillId="2" borderId="1" xfId="0" applyNumberFormat="1" applyFont="1" applyFill="1" applyBorder="1" applyAlignment="1" applyProtection="1">
      <alignment horizontal="right"/>
      <protection/>
    </xf>
    <xf numFmtId="171" fontId="6" fillId="2" borderId="1" xfId="0" applyNumberFormat="1" applyFont="1" applyFill="1" applyBorder="1" applyAlignment="1" applyProtection="1">
      <alignment horizontal="left"/>
      <protection/>
    </xf>
    <xf numFmtId="189" fontId="6" fillId="2" borderId="1" xfId="17" applyNumberFormat="1" applyFont="1" applyFill="1" applyBorder="1" applyAlignment="1" applyProtection="1">
      <alignment horizontal="left"/>
      <protection/>
    </xf>
    <xf numFmtId="171" fontId="6" fillId="2" borderId="1" xfId="17" applyNumberFormat="1" applyFont="1" applyFill="1" applyBorder="1" applyAlignment="1" applyProtection="1">
      <alignment horizontal="left"/>
      <protection/>
    </xf>
    <xf numFmtId="171" fontId="6" fillId="2" borderId="1" xfId="0" applyNumberFormat="1" applyFont="1" applyFill="1" applyBorder="1" applyAlignment="1">
      <alignment/>
    </xf>
    <xf numFmtId="171" fontId="6" fillId="2" borderId="1" xfId="0" applyNumberFormat="1" applyFont="1" applyFill="1" applyBorder="1" applyAlignment="1" applyProtection="1">
      <alignment/>
      <protection/>
    </xf>
    <xf numFmtId="171" fontId="6" fillId="2" borderId="0" xfId="0" applyNumberFormat="1" applyFont="1" applyFill="1" applyBorder="1" applyAlignment="1" applyProtection="1">
      <alignment/>
      <protection/>
    </xf>
    <xf numFmtId="189" fontId="7" fillId="2" borderId="1" xfId="0" applyNumberFormat="1" applyFont="1" applyFill="1" applyBorder="1" applyAlignment="1" applyProtection="1">
      <alignment horizontal="left"/>
      <protection/>
    </xf>
    <xf numFmtId="171" fontId="7" fillId="2" borderId="1" xfId="0" applyNumberFormat="1" applyFont="1" applyFill="1" applyBorder="1" applyAlignment="1">
      <alignment/>
    </xf>
    <xf numFmtId="171" fontId="9" fillId="2" borderId="1" xfId="0" applyNumberFormat="1" applyFont="1" applyFill="1" applyBorder="1" applyAlignment="1" applyProtection="1">
      <alignment/>
      <protection/>
    </xf>
    <xf numFmtId="171" fontId="7" fillId="2" borderId="1" xfId="0" applyNumberFormat="1" applyFont="1" applyFill="1" applyBorder="1" applyAlignment="1" applyProtection="1">
      <alignment/>
      <protection/>
    </xf>
    <xf numFmtId="171" fontId="7" fillId="2" borderId="0" xfId="0" applyNumberFormat="1" applyFont="1" applyFill="1" applyBorder="1" applyAlignment="1">
      <alignment/>
    </xf>
    <xf numFmtId="189" fontId="6" fillId="2" borderId="0" xfId="0" applyNumberFormat="1" applyFont="1" applyFill="1" applyBorder="1" applyAlignment="1">
      <alignment/>
    </xf>
    <xf numFmtId="189" fontId="6" fillId="2" borderId="1" xfId="0" applyNumberFormat="1" applyFont="1" applyFill="1" applyBorder="1" applyAlignment="1">
      <alignment/>
    </xf>
    <xf numFmtId="171" fontId="6" fillId="2" borderId="1" xfId="0" applyNumberFormat="1" applyFont="1" applyFill="1" applyBorder="1" applyAlignment="1">
      <alignment horizontal="center" vertical="center"/>
    </xf>
    <xf numFmtId="171" fontId="6" fillId="2" borderId="0" xfId="0" applyNumberFormat="1" applyFont="1" applyFill="1" applyBorder="1" applyAlignment="1" applyProtection="1">
      <alignment horizontal="left"/>
      <protection/>
    </xf>
    <xf numFmtId="171" fontId="6" fillId="2" borderId="0" xfId="0" applyNumberFormat="1" applyFont="1" applyFill="1" applyBorder="1" applyAlignment="1" applyProtection="1">
      <alignment horizontal="right"/>
      <protection/>
    </xf>
    <xf numFmtId="171" fontId="12" fillId="2" borderId="0" xfId="0" applyNumberFormat="1" applyFont="1" applyFill="1" applyBorder="1" applyAlignment="1" applyProtection="1">
      <alignment/>
      <protection/>
    </xf>
    <xf numFmtId="189" fontId="6" fillId="2" borderId="0" xfId="0" applyNumberFormat="1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71" fontId="4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171" fontId="13" fillId="2" borderId="0" xfId="0" applyNumberFormat="1" applyFont="1" applyFill="1" applyAlignment="1">
      <alignment/>
    </xf>
    <xf numFmtId="0" fontId="11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171" fontId="4" fillId="2" borderId="1" xfId="0" applyNumberFormat="1" applyFont="1" applyFill="1" applyBorder="1" applyAlignment="1">
      <alignment horizontal="center"/>
    </xf>
    <xf numFmtId="171" fontId="4" fillId="2" borderId="1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71" fontId="10" fillId="2" borderId="1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1" fontId="4" fillId="2" borderId="0" xfId="0" applyNumberFormat="1" applyFont="1" applyFill="1" applyBorder="1" applyAlignment="1">
      <alignment/>
    </xf>
    <xf numFmtId="171" fontId="10" fillId="2" borderId="0" xfId="0" applyNumberFormat="1" applyFont="1" applyFill="1" applyBorder="1" applyAlignment="1">
      <alignment/>
    </xf>
    <xf numFmtId="189" fontId="10" fillId="2" borderId="1" xfId="0" applyNumberFormat="1" applyFont="1" applyFill="1" applyBorder="1" applyAlignment="1" applyProtection="1">
      <alignment horizontal="left"/>
      <protection/>
    </xf>
    <xf numFmtId="171" fontId="9" fillId="2" borderId="1" xfId="0" applyNumberFormat="1" applyFont="1" applyFill="1" applyBorder="1" applyAlignment="1">
      <alignment/>
    </xf>
    <xf numFmtId="171" fontId="9" fillId="2" borderId="0" xfId="0" applyNumberFormat="1" applyFont="1" applyFill="1" applyBorder="1" applyAlignment="1">
      <alignment/>
    </xf>
    <xf numFmtId="189" fontId="9" fillId="2" borderId="1" xfId="0" applyNumberFormat="1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/>
    </xf>
    <xf numFmtId="171" fontId="8" fillId="2" borderId="3" xfId="0" applyNumberFormat="1" applyFont="1" applyFill="1" applyBorder="1" applyAlignment="1">
      <alignment horizontal="center"/>
    </xf>
    <xf numFmtId="171" fontId="8" fillId="2" borderId="8" xfId="0" applyNumberFormat="1" applyFont="1" applyFill="1" applyBorder="1" applyAlignment="1">
      <alignment horizontal="center"/>
    </xf>
    <xf numFmtId="171" fontId="6" fillId="2" borderId="0" xfId="0" applyNumberFormat="1" applyFont="1" applyFill="1" applyBorder="1" applyAlignment="1" applyProtection="1">
      <alignment horizontal="left"/>
      <protection/>
    </xf>
    <xf numFmtId="171" fontId="6" fillId="2" borderId="0" xfId="0" applyNumberFormat="1" applyFont="1" applyFill="1" applyBorder="1" applyAlignment="1" applyProtection="1">
      <alignment horizontal="center" vertical="center"/>
      <protection/>
    </xf>
    <xf numFmtId="189" fontId="6" fillId="2" borderId="0" xfId="0" applyNumberFormat="1" applyFont="1" applyFill="1" applyBorder="1" applyAlignment="1" applyProtection="1">
      <alignment horizontal="left"/>
      <protection/>
    </xf>
    <xf numFmtId="189" fontId="6" fillId="2" borderId="0" xfId="0" applyNumberFormat="1" applyFont="1" applyFill="1" applyBorder="1" applyAlignment="1">
      <alignment/>
    </xf>
    <xf numFmtId="171" fontId="6" fillId="2" borderId="0" xfId="0" applyNumberFormat="1" applyFont="1" applyFill="1" applyBorder="1" applyAlignment="1">
      <alignment horizontal="center" vertical="center"/>
    </xf>
    <xf numFmtId="171" fontId="6" fillId="2" borderId="3" xfId="0" applyNumberFormat="1" applyFont="1" applyFill="1" applyBorder="1" applyAlignment="1" applyProtection="1">
      <alignment horizontal="center" vertical="justify"/>
      <protection/>
    </xf>
    <xf numFmtId="171" fontId="6" fillId="2" borderId="8" xfId="0" applyNumberFormat="1" applyFont="1" applyFill="1" applyBorder="1" applyAlignment="1" applyProtection="1">
      <alignment horizontal="center" vertical="justify"/>
      <protection/>
    </xf>
    <xf numFmtId="171" fontId="6" fillId="2" borderId="1" xfId="0" applyNumberFormat="1" applyFont="1" applyFill="1" applyBorder="1" applyAlignment="1">
      <alignment horizontal="center" vertical="center"/>
    </xf>
    <xf numFmtId="171" fontId="7" fillId="2" borderId="1" xfId="0" applyNumberFormat="1" applyFont="1" applyFill="1" applyBorder="1" applyAlignment="1" applyProtection="1">
      <alignment horizontal="center" vertical="center"/>
      <protection/>
    </xf>
    <xf numFmtId="171" fontId="7" fillId="2" borderId="0" xfId="0" applyNumberFormat="1" applyFont="1" applyFill="1" applyBorder="1" applyAlignment="1" applyProtection="1">
      <alignment horizontal="center" vertical="center"/>
      <protection/>
    </xf>
    <xf numFmtId="171" fontId="6" fillId="2" borderId="1" xfId="0" applyNumberFormat="1" applyFont="1" applyFill="1" applyBorder="1" applyAlignment="1" applyProtection="1">
      <alignment horizontal="center" vertical="justify"/>
      <protection/>
    </xf>
    <xf numFmtId="0" fontId="6" fillId="2" borderId="1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12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37.140625" style="35" customWidth="1"/>
    <col min="2" max="2" width="5.57421875" style="35" customWidth="1"/>
    <col min="3" max="3" width="14.421875" style="35" customWidth="1"/>
    <col min="4" max="4" width="11.8515625" style="35" bestFit="1" customWidth="1"/>
    <col min="5" max="5" width="21.00390625" style="35" customWidth="1"/>
    <col min="6" max="6" width="13.57421875" style="35" customWidth="1"/>
    <col min="7" max="7" width="14.7109375" style="35" customWidth="1"/>
    <col min="8" max="8" width="13.421875" style="37" bestFit="1" customWidth="1"/>
    <col min="9" max="9" width="11.421875" style="37" customWidth="1"/>
    <col min="10" max="16384" width="11.421875" style="35" customWidth="1"/>
  </cols>
  <sheetData>
    <row r="1" spans="1:7" ht="20.25" thickBot="1">
      <c r="A1" s="35" t="s">
        <v>0</v>
      </c>
      <c r="B1" s="57" t="s">
        <v>63</v>
      </c>
      <c r="C1" s="57"/>
      <c r="D1" s="57"/>
      <c r="E1" s="57"/>
      <c r="F1" s="58"/>
      <c r="G1" s="39" t="s">
        <v>31</v>
      </c>
    </row>
    <row r="2" spans="1:6" ht="15">
      <c r="A2" s="40">
        <v>2008</v>
      </c>
      <c r="B2" s="59" t="s">
        <v>2</v>
      </c>
      <c r="C2" s="59"/>
      <c r="D2" s="59"/>
      <c r="E2" s="59"/>
      <c r="F2" s="59"/>
    </row>
    <row r="3" spans="2:6" ht="15">
      <c r="B3" s="59" t="s">
        <v>3</v>
      </c>
      <c r="C3" s="59"/>
      <c r="D3" s="59"/>
      <c r="E3" s="59"/>
      <c r="F3" s="59"/>
    </row>
    <row r="5" spans="1:7" ht="15" customHeight="1">
      <c r="A5" s="55" t="s">
        <v>25</v>
      </c>
      <c r="B5" s="56" t="s">
        <v>26</v>
      </c>
      <c r="C5" s="56" t="s">
        <v>27</v>
      </c>
      <c r="D5" s="56" t="s">
        <v>28</v>
      </c>
      <c r="E5" s="60" t="s">
        <v>29</v>
      </c>
      <c r="F5" s="62" t="s">
        <v>30</v>
      </c>
      <c r="G5" s="63"/>
    </row>
    <row r="6" spans="1:9" ht="19.5" customHeight="1">
      <c r="A6" s="55"/>
      <c r="B6" s="56"/>
      <c r="C6" s="56"/>
      <c r="D6" s="56"/>
      <c r="E6" s="61"/>
      <c r="F6" s="43" t="s">
        <v>61</v>
      </c>
      <c r="G6" s="43" t="s">
        <v>62</v>
      </c>
      <c r="I6" s="37">
        <v>0</v>
      </c>
    </row>
    <row r="7" spans="1:9" ht="22.5" customHeight="1">
      <c r="A7" s="2" t="s">
        <v>21</v>
      </c>
      <c r="B7" s="42"/>
      <c r="C7" s="44">
        <v>-376725.65</v>
      </c>
      <c r="D7" s="44">
        <f>1100-142019.35</f>
        <v>-140919.35</v>
      </c>
      <c r="E7" s="44" t="s">
        <v>66</v>
      </c>
      <c r="F7" s="44"/>
      <c r="G7" s="44">
        <f>(+C7+D7)*-1</f>
        <v>517645</v>
      </c>
      <c r="H7" s="38">
        <f aca="true" t="shared" si="0" ref="H7:H12">+G7-I7</f>
        <v>0</v>
      </c>
      <c r="I7" s="37">
        <v>517645</v>
      </c>
    </row>
    <row r="8" spans="1:9" ht="22.5" customHeight="1">
      <c r="A8" s="2" t="s">
        <v>32</v>
      </c>
      <c r="B8" s="44"/>
      <c r="C8" s="44">
        <v>-25000</v>
      </c>
      <c r="D8" s="44">
        <v>-10000</v>
      </c>
      <c r="E8" s="44" t="s">
        <v>67</v>
      </c>
      <c r="F8" s="44"/>
      <c r="G8" s="44">
        <v>35000</v>
      </c>
      <c r="H8" s="38">
        <f t="shared" si="0"/>
        <v>0</v>
      </c>
      <c r="I8" s="37">
        <v>35000</v>
      </c>
    </row>
    <row r="9" spans="1:9" ht="22.5" customHeight="1">
      <c r="A9" s="2" t="s">
        <v>33</v>
      </c>
      <c r="B9" s="44"/>
      <c r="C9" s="44">
        <v>-500</v>
      </c>
      <c r="D9" s="44">
        <v>500</v>
      </c>
      <c r="E9" s="44" t="s">
        <v>68</v>
      </c>
      <c r="F9" s="44"/>
      <c r="G9" s="44">
        <v>0</v>
      </c>
      <c r="H9" s="38">
        <f t="shared" si="0"/>
        <v>0</v>
      </c>
      <c r="I9" s="37">
        <v>0</v>
      </c>
    </row>
    <row r="10" spans="1:9" ht="22.5" customHeight="1">
      <c r="A10" s="2" t="s">
        <v>34</v>
      </c>
      <c r="B10" s="44"/>
      <c r="C10" s="44">
        <v>0</v>
      </c>
      <c r="D10" s="44">
        <v>-200</v>
      </c>
      <c r="E10" s="44" t="s">
        <v>69</v>
      </c>
      <c r="F10" s="44"/>
      <c r="G10" s="44">
        <v>200</v>
      </c>
      <c r="H10" s="38">
        <f t="shared" si="0"/>
        <v>0</v>
      </c>
      <c r="I10" s="37">
        <v>200</v>
      </c>
    </row>
    <row r="11" spans="1:9" ht="22.5" customHeight="1">
      <c r="A11" s="2" t="s">
        <v>35</v>
      </c>
      <c r="B11" s="44"/>
      <c r="C11" s="44">
        <v>0</v>
      </c>
      <c r="D11" s="44">
        <v>-255.51</v>
      </c>
      <c r="E11" s="44" t="s">
        <v>70</v>
      </c>
      <c r="F11" s="44"/>
      <c r="G11" s="44">
        <v>255.51</v>
      </c>
      <c r="H11" s="38">
        <f t="shared" si="0"/>
        <v>0</v>
      </c>
      <c r="I11" s="37">
        <v>255.51</v>
      </c>
    </row>
    <row r="12" spans="1:9" ht="22.5" customHeight="1">
      <c r="A12" s="2" t="s">
        <v>36</v>
      </c>
      <c r="B12" s="44"/>
      <c r="C12" s="44">
        <v>0</v>
      </c>
      <c r="D12" s="44">
        <v>-18323.19</v>
      </c>
      <c r="E12" s="44" t="s">
        <v>71</v>
      </c>
      <c r="F12" s="44"/>
      <c r="G12" s="44">
        <v>18323.19</v>
      </c>
      <c r="H12" s="38">
        <f t="shared" si="0"/>
        <v>0</v>
      </c>
      <c r="I12" s="37">
        <v>18323.19</v>
      </c>
    </row>
    <row r="13" spans="1:7" ht="22.5" customHeight="1">
      <c r="A13" s="2"/>
      <c r="B13" s="44"/>
      <c r="C13" s="44"/>
      <c r="D13" s="44"/>
      <c r="E13" s="44"/>
      <c r="F13" s="44"/>
      <c r="G13" s="44"/>
    </row>
    <row r="14" spans="1:9" ht="22.5" customHeight="1">
      <c r="A14" s="2" t="s">
        <v>37</v>
      </c>
      <c r="B14" s="44"/>
      <c r="C14" s="44">
        <v>421771.7</v>
      </c>
      <c r="D14" s="44">
        <v>-2115</v>
      </c>
      <c r="E14" s="44" t="s">
        <v>72</v>
      </c>
      <c r="F14" s="44">
        <v>419656.7</v>
      </c>
      <c r="G14" s="44"/>
      <c r="H14" s="37">
        <v>419656.7</v>
      </c>
      <c r="I14" s="38">
        <f>+F14-H14</f>
        <v>0</v>
      </c>
    </row>
    <row r="15" spans="1:9" ht="22.5" customHeight="1">
      <c r="A15" s="45" t="s">
        <v>38</v>
      </c>
      <c r="B15" s="44"/>
      <c r="C15" s="41"/>
      <c r="D15" s="44">
        <v>1800</v>
      </c>
      <c r="E15" s="44" t="s">
        <v>73</v>
      </c>
      <c r="F15" s="44">
        <v>1800</v>
      </c>
      <c r="G15" s="44"/>
      <c r="H15" s="37">
        <v>1800</v>
      </c>
      <c r="I15" s="38">
        <f aca="true" t="shared" si="1" ref="I15:I36">+F15-H15</f>
        <v>0</v>
      </c>
    </row>
    <row r="16" spans="1:9" ht="22.5" customHeight="1">
      <c r="A16" s="45" t="s">
        <v>39</v>
      </c>
      <c r="B16" s="44"/>
      <c r="C16" s="41"/>
      <c r="D16" s="44">
        <v>40.5</v>
      </c>
      <c r="E16" s="44" t="s">
        <v>73</v>
      </c>
      <c r="F16" s="44">
        <v>40.5</v>
      </c>
      <c r="G16" s="44"/>
      <c r="H16" s="37">
        <v>40.5</v>
      </c>
      <c r="I16" s="38">
        <f t="shared" si="1"/>
        <v>0</v>
      </c>
    </row>
    <row r="17" spans="1:9" ht="22.5" customHeight="1">
      <c r="A17" s="45" t="s">
        <v>40</v>
      </c>
      <c r="B17" s="44"/>
      <c r="C17" s="41"/>
      <c r="D17" s="44">
        <v>775</v>
      </c>
      <c r="E17" s="44" t="s">
        <v>73</v>
      </c>
      <c r="F17" s="44">
        <v>775</v>
      </c>
      <c r="G17" s="44"/>
      <c r="H17" s="37">
        <v>775</v>
      </c>
      <c r="I17" s="38">
        <f t="shared" si="1"/>
        <v>0</v>
      </c>
    </row>
    <row r="18" spans="1:9" ht="22.5" customHeight="1">
      <c r="A18" s="45" t="s">
        <v>41</v>
      </c>
      <c r="B18" s="44"/>
      <c r="C18" s="41"/>
      <c r="D18" s="44">
        <v>9200</v>
      </c>
      <c r="E18" s="44" t="s">
        <v>73</v>
      </c>
      <c r="F18" s="44">
        <v>9200</v>
      </c>
      <c r="G18" s="44"/>
      <c r="H18" s="37">
        <v>9200</v>
      </c>
      <c r="I18" s="38">
        <f t="shared" si="1"/>
        <v>0</v>
      </c>
    </row>
    <row r="19" spans="1:9" ht="22.5" customHeight="1">
      <c r="A19" s="2" t="s">
        <v>42</v>
      </c>
      <c r="B19" s="44"/>
      <c r="C19" s="41"/>
      <c r="D19" s="44">
        <v>2426.67</v>
      </c>
      <c r="E19" s="44" t="s">
        <v>73</v>
      </c>
      <c r="F19" s="44">
        <v>2426.67</v>
      </c>
      <c r="G19" s="44"/>
      <c r="H19" s="37">
        <v>2426.67</v>
      </c>
      <c r="I19" s="38">
        <f t="shared" si="1"/>
        <v>0</v>
      </c>
    </row>
    <row r="20" spans="1:9" ht="22.5" customHeight="1">
      <c r="A20" s="2" t="s">
        <v>43</v>
      </c>
      <c r="B20" s="44"/>
      <c r="C20" s="44">
        <v>630</v>
      </c>
      <c r="D20" s="44">
        <v>250.98</v>
      </c>
      <c r="E20" s="44" t="s">
        <v>74</v>
      </c>
      <c r="F20" s="44">
        <v>880.98</v>
      </c>
      <c r="G20" s="44"/>
      <c r="H20" s="37">
        <v>880.98</v>
      </c>
      <c r="I20" s="38">
        <f t="shared" si="1"/>
        <v>0</v>
      </c>
    </row>
    <row r="21" spans="1:9" ht="22.5" customHeight="1">
      <c r="A21" s="2" t="s">
        <v>44</v>
      </c>
      <c r="B21" s="44"/>
      <c r="C21" s="44">
        <v>3140</v>
      </c>
      <c r="D21" s="44">
        <v>988.75</v>
      </c>
      <c r="E21" s="44" t="s">
        <v>74</v>
      </c>
      <c r="F21" s="44">
        <v>4128.75</v>
      </c>
      <c r="G21" s="44"/>
      <c r="H21" s="37">
        <v>4128.75</v>
      </c>
      <c r="I21" s="38">
        <f t="shared" si="1"/>
        <v>0</v>
      </c>
    </row>
    <row r="22" spans="1:9" ht="22.5" customHeight="1">
      <c r="A22" s="2" t="s">
        <v>45</v>
      </c>
      <c r="B22" s="44"/>
      <c r="C22" s="44">
        <v>1838.93</v>
      </c>
      <c r="D22" s="44">
        <v>260.67</v>
      </c>
      <c r="E22" s="44" t="s">
        <v>75</v>
      </c>
      <c r="F22" s="44">
        <v>2099.6</v>
      </c>
      <c r="G22" s="44"/>
      <c r="H22" s="37">
        <v>2099.6</v>
      </c>
      <c r="I22" s="38">
        <f t="shared" si="1"/>
        <v>0</v>
      </c>
    </row>
    <row r="23" spans="1:9" ht="22.5" customHeight="1">
      <c r="A23" s="2" t="s">
        <v>46</v>
      </c>
      <c r="B23" s="44"/>
      <c r="C23" s="44">
        <v>1200</v>
      </c>
      <c r="D23" s="44">
        <v>484.45</v>
      </c>
      <c r="E23" s="44" t="s">
        <v>74</v>
      </c>
      <c r="F23" s="44">
        <v>1684.45</v>
      </c>
      <c r="G23" s="44"/>
      <c r="H23" s="37">
        <v>1684.45</v>
      </c>
      <c r="I23" s="38">
        <f t="shared" si="1"/>
        <v>0</v>
      </c>
    </row>
    <row r="24" spans="1:9" ht="22.5" customHeight="1">
      <c r="A24" s="2" t="s">
        <v>47</v>
      </c>
      <c r="B24" s="44"/>
      <c r="C24" s="41"/>
      <c r="D24" s="44">
        <v>12000</v>
      </c>
      <c r="E24" s="44" t="s">
        <v>67</v>
      </c>
      <c r="F24" s="44">
        <v>12000</v>
      </c>
      <c r="G24" s="44"/>
      <c r="H24" s="37">
        <v>12000</v>
      </c>
      <c r="I24" s="38">
        <f t="shared" si="1"/>
        <v>0</v>
      </c>
    </row>
    <row r="25" spans="1:9" ht="22.5" customHeight="1">
      <c r="A25" s="2" t="s">
        <v>48</v>
      </c>
      <c r="B25" s="44"/>
      <c r="C25" s="41"/>
      <c r="D25" s="44">
        <v>400</v>
      </c>
      <c r="E25" s="44" t="s">
        <v>76</v>
      </c>
      <c r="F25" s="44">
        <v>400</v>
      </c>
      <c r="G25" s="44"/>
      <c r="H25" s="37">
        <v>400</v>
      </c>
      <c r="I25" s="38">
        <f t="shared" si="1"/>
        <v>0</v>
      </c>
    </row>
    <row r="26" spans="1:9" ht="22.5" customHeight="1">
      <c r="A26" s="2" t="s">
        <v>49</v>
      </c>
      <c r="B26" s="44"/>
      <c r="C26" s="44">
        <v>1280</v>
      </c>
      <c r="D26" s="44">
        <v>437.6</v>
      </c>
      <c r="E26" s="44" t="s">
        <v>74</v>
      </c>
      <c r="F26" s="44">
        <v>1717.6</v>
      </c>
      <c r="G26" s="44"/>
      <c r="H26" s="37">
        <v>1717.6</v>
      </c>
      <c r="I26" s="38">
        <f t="shared" si="1"/>
        <v>0</v>
      </c>
    </row>
    <row r="27" spans="1:9" ht="22.5" customHeight="1">
      <c r="A27" s="2" t="s">
        <v>50</v>
      </c>
      <c r="B27" s="44"/>
      <c r="C27" s="44">
        <v>1540</v>
      </c>
      <c r="D27" s="44">
        <v>568</v>
      </c>
      <c r="E27" s="44" t="s">
        <v>77</v>
      </c>
      <c r="F27" s="44">
        <v>2108</v>
      </c>
      <c r="G27" s="44"/>
      <c r="H27" s="37">
        <v>2108</v>
      </c>
      <c r="I27" s="38">
        <f t="shared" si="1"/>
        <v>0</v>
      </c>
    </row>
    <row r="28" spans="1:9" ht="22.5" customHeight="1">
      <c r="A28" s="2" t="s">
        <v>51</v>
      </c>
      <c r="B28" s="44"/>
      <c r="C28" s="44">
        <v>3910</v>
      </c>
      <c r="D28" s="44">
        <v>1162.5</v>
      </c>
      <c r="E28" s="44" t="s">
        <v>23</v>
      </c>
      <c r="F28" s="44">
        <v>5072.5</v>
      </c>
      <c r="G28" s="44"/>
      <c r="H28" s="37">
        <v>5072.5</v>
      </c>
      <c r="I28" s="38">
        <f t="shared" si="1"/>
        <v>0</v>
      </c>
    </row>
    <row r="29" spans="1:9" ht="22.5" customHeight="1">
      <c r="A29" s="2" t="s">
        <v>52</v>
      </c>
      <c r="B29" s="44"/>
      <c r="C29" s="44">
        <v>1200</v>
      </c>
      <c r="D29" s="44">
        <v>500.9</v>
      </c>
      <c r="E29" s="44" t="s">
        <v>74</v>
      </c>
      <c r="F29" s="44">
        <v>1700.9</v>
      </c>
      <c r="G29" s="44"/>
      <c r="H29" s="37">
        <v>1700.9</v>
      </c>
      <c r="I29" s="38">
        <f t="shared" si="1"/>
        <v>0</v>
      </c>
    </row>
    <row r="30" spans="1:9" ht="22.5" customHeight="1">
      <c r="A30" s="2" t="s">
        <v>53</v>
      </c>
      <c r="B30" s="44"/>
      <c r="C30" s="44">
        <v>3690</v>
      </c>
      <c r="D30" s="44"/>
      <c r="E30" s="44" t="s">
        <v>78</v>
      </c>
      <c r="F30" s="44">
        <v>3690</v>
      </c>
      <c r="G30" s="44"/>
      <c r="H30" s="37">
        <v>3690</v>
      </c>
      <c r="I30" s="38">
        <f t="shared" si="1"/>
        <v>0</v>
      </c>
    </row>
    <row r="31" spans="1:9" ht="22.5" customHeight="1">
      <c r="A31" s="2" t="s">
        <v>54</v>
      </c>
      <c r="B31" s="44"/>
      <c r="C31" s="44">
        <v>7571</v>
      </c>
      <c r="D31" s="44">
        <v>2781.9</v>
      </c>
      <c r="E31" s="44" t="s">
        <v>23</v>
      </c>
      <c r="F31" s="44">
        <v>10352.9</v>
      </c>
      <c r="G31" s="44"/>
      <c r="H31" s="37">
        <v>10352.9</v>
      </c>
      <c r="I31" s="38">
        <f t="shared" si="1"/>
        <v>0</v>
      </c>
    </row>
    <row r="32" spans="1:9" ht="22.5" customHeight="1">
      <c r="A32" s="2" t="s">
        <v>55</v>
      </c>
      <c r="B32" s="44"/>
      <c r="C32" s="44">
        <v>910</v>
      </c>
      <c r="D32" s="44">
        <v>320</v>
      </c>
      <c r="E32" s="44" t="s">
        <v>23</v>
      </c>
      <c r="F32" s="44">
        <v>1230</v>
      </c>
      <c r="G32" s="44"/>
      <c r="H32" s="37">
        <v>1230</v>
      </c>
      <c r="I32" s="38">
        <f t="shared" si="1"/>
        <v>0</v>
      </c>
    </row>
    <row r="33" spans="1:9" ht="22.5" customHeight="1">
      <c r="A33" s="2" t="s">
        <v>56</v>
      </c>
      <c r="B33" s="44"/>
      <c r="C33" s="44">
        <v>3120</v>
      </c>
      <c r="D33" s="44">
        <v>1092.8</v>
      </c>
      <c r="E33" s="44" t="s">
        <v>23</v>
      </c>
      <c r="F33" s="44">
        <v>4212.8</v>
      </c>
      <c r="G33" s="44"/>
      <c r="H33" s="37">
        <v>4212.8</v>
      </c>
      <c r="I33" s="38">
        <f t="shared" si="1"/>
        <v>0</v>
      </c>
    </row>
    <row r="34" spans="1:9" ht="22.5" customHeight="1">
      <c r="A34" s="2" t="s">
        <v>57</v>
      </c>
      <c r="B34" s="44"/>
      <c r="C34" s="44"/>
      <c r="D34" s="44">
        <v>4697.94</v>
      </c>
      <c r="E34" s="44" t="s">
        <v>79</v>
      </c>
      <c r="F34" s="44">
        <v>4697.94</v>
      </c>
      <c r="G34" s="44"/>
      <c r="H34" s="37">
        <v>4697.94</v>
      </c>
      <c r="I34" s="38">
        <f t="shared" si="1"/>
        <v>0</v>
      </c>
    </row>
    <row r="35" spans="1:9" ht="22.5" customHeight="1">
      <c r="A35" s="2" t="s">
        <v>58</v>
      </c>
      <c r="B35" s="44"/>
      <c r="C35" s="44">
        <v>5990</v>
      </c>
      <c r="D35" s="44">
        <v>849.1</v>
      </c>
      <c r="E35" s="44" t="s">
        <v>23</v>
      </c>
      <c r="F35" s="44">
        <v>6839.1</v>
      </c>
      <c r="G35" s="44"/>
      <c r="H35" s="37">
        <v>6839.1</v>
      </c>
      <c r="I35" s="38">
        <f t="shared" si="1"/>
        <v>0</v>
      </c>
    </row>
    <row r="36" spans="1:9" ht="22.5" customHeight="1">
      <c r="A36" s="2" t="s">
        <v>59</v>
      </c>
      <c r="B36" s="44"/>
      <c r="C36" s="44">
        <v>890</v>
      </c>
      <c r="D36" s="44">
        <v>277.7</v>
      </c>
      <c r="E36" s="44" t="s">
        <v>23</v>
      </c>
      <c r="F36" s="44">
        <v>1167.7</v>
      </c>
      <c r="G36" s="44"/>
      <c r="H36" s="37">
        <v>1167</v>
      </c>
      <c r="I36" s="38">
        <f t="shared" si="1"/>
        <v>0.7000000000000455</v>
      </c>
    </row>
    <row r="37" spans="1:9" ht="22.5" customHeight="1">
      <c r="A37" s="2" t="s">
        <v>60</v>
      </c>
      <c r="B37" s="44"/>
      <c r="C37" s="44">
        <v>-166731.7</v>
      </c>
      <c r="D37" s="44">
        <f>10000+139095+102400</f>
        <v>251495</v>
      </c>
      <c r="E37" s="44" t="s">
        <v>80</v>
      </c>
      <c r="F37" s="44">
        <f>+D37+C37+D38</f>
        <v>56298.609999999986</v>
      </c>
      <c r="G37" s="44"/>
      <c r="H37" s="37">
        <v>56298.61</v>
      </c>
      <c r="I37" s="38">
        <f>+F37-H37</f>
        <v>0</v>
      </c>
    </row>
    <row r="38" spans="1:9" ht="22.5" customHeight="1">
      <c r="A38" s="2" t="s">
        <v>60</v>
      </c>
      <c r="B38" s="44"/>
      <c r="C38" s="44"/>
      <c r="D38" s="44">
        <f>(2885+7807+6000+2113.34+1109.77+8549.58)*-1</f>
        <v>-28464.690000000002</v>
      </c>
      <c r="E38" s="44" t="s">
        <v>81</v>
      </c>
      <c r="F38" s="44"/>
      <c r="G38" s="44"/>
      <c r="I38" s="38"/>
    </row>
    <row r="39" spans="1:7" ht="22.5" customHeight="1">
      <c r="A39" s="46" t="s">
        <v>1</v>
      </c>
      <c r="B39" s="44"/>
      <c r="C39" s="44"/>
      <c r="D39" s="44"/>
      <c r="E39" s="44"/>
      <c r="F39" s="47">
        <f>SUM(F14:F38)</f>
        <v>554180.7</v>
      </c>
      <c r="G39" s="47">
        <f>SUM(G7:G38)</f>
        <v>571423.7</v>
      </c>
    </row>
    <row r="40" spans="1:7" ht="15">
      <c r="A40" s="48"/>
      <c r="B40" s="49"/>
      <c r="C40" s="49"/>
      <c r="D40" s="50" t="s">
        <v>82</v>
      </c>
      <c r="E40" s="50"/>
      <c r="F40" s="50"/>
      <c r="G40" s="50">
        <f>+G39-F39</f>
        <v>17243</v>
      </c>
    </row>
    <row r="41" ht="15">
      <c r="F41" s="36"/>
    </row>
  </sheetData>
  <mergeCells count="9">
    <mergeCell ref="B1:F1"/>
    <mergeCell ref="B2:F2"/>
    <mergeCell ref="B3:F3"/>
    <mergeCell ref="E5:E6"/>
    <mergeCell ref="F5:G5"/>
    <mergeCell ref="A5:A6"/>
    <mergeCell ref="B5:B6"/>
    <mergeCell ref="C5:C6"/>
    <mergeCell ref="D5:D6"/>
  </mergeCells>
  <printOptions/>
  <pageMargins left="0.5905511811023623" right="0" top="0.5905511811023623" bottom="0.1968503937007874" header="0" footer="0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workbookViewId="0" topLeftCell="A33">
      <selection activeCell="A48" sqref="A48"/>
    </sheetView>
  </sheetViews>
  <sheetFormatPr defaultColWidth="12.140625" defaultRowHeight="12.75"/>
  <cols>
    <col min="1" max="1" width="6.57421875" style="33" customWidth="1"/>
    <col min="2" max="2" width="8.8515625" style="1" customWidth="1"/>
    <col min="3" max="3" width="10.8515625" style="1" customWidth="1"/>
    <col min="4" max="4" width="12.8515625" style="1" customWidth="1"/>
    <col min="5" max="5" width="9.00390625" style="1" bestFit="1" customWidth="1"/>
    <col min="6" max="6" width="10.8515625" style="1" bestFit="1" customWidth="1"/>
    <col min="7" max="7" width="11.7109375" style="1" customWidth="1"/>
    <col min="8" max="8" width="9.00390625" style="1" bestFit="1" customWidth="1"/>
    <col min="9" max="9" width="11.00390625" style="1" customWidth="1"/>
    <col min="10" max="10" width="10.140625" style="1" customWidth="1"/>
    <col min="11" max="11" width="8.7109375" style="1" customWidth="1"/>
    <col min="12" max="12" width="11.00390625" style="1" customWidth="1"/>
    <col min="13" max="13" width="10.8515625" style="1" customWidth="1"/>
    <col min="14" max="14" width="11.28125" style="1" hidden="1" customWidth="1"/>
    <col min="15" max="15" width="12.140625" style="1" customWidth="1"/>
    <col min="16" max="16" width="12.57421875" style="1" customWidth="1"/>
    <col min="17" max="17" width="9.57421875" style="1" hidden="1" customWidth="1"/>
    <col min="18" max="19" width="17.00390625" style="1" hidden="1" customWidth="1"/>
    <col min="20" max="20" width="12.00390625" style="1" customWidth="1"/>
    <col min="21" max="21" width="11.8515625" style="1" customWidth="1"/>
    <col min="22" max="16384" width="17.00390625" style="1" customWidth="1"/>
  </cols>
  <sheetData>
    <row r="1" spans="1:12" ht="19.5">
      <c r="A1" s="76" t="s">
        <v>64</v>
      </c>
      <c r="B1" s="76"/>
      <c r="G1" s="77" t="s">
        <v>9</v>
      </c>
      <c r="H1" s="77"/>
      <c r="I1" s="77"/>
      <c r="J1" s="77"/>
      <c r="L1" s="34" t="s">
        <v>23</v>
      </c>
    </row>
    <row r="2" spans="1:11" ht="15.75">
      <c r="A2" s="76" t="s">
        <v>65</v>
      </c>
      <c r="B2" s="76"/>
      <c r="G2" s="75" t="s">
        <v>2</v>
      </c>
      <c r="H2" s="75"/>
      <c r="I2" s="75"/>
      <c r="J2" s="75"/>
      <c r="K2" s="3"/>
    </row>
    <row r="3" spans="1:11" ht="12.75">
      <c r="A3" s="3"/>
      <c r="B3" s="3"/>
      <c r="G3" s="75" t="s">
        <v>3</v>
      </c>
      <c r="H3" s="75"/>
      <c r="I3" s="75"/>
      <c r="J3" s="75"/>
      <c r="K3" s="3"/>
    </row>
    <row r="5" s="5" customFormat="1" ht="12.75">
      <c r="A5" s="4"/>
    </row>
    <row r="6" spans="1:17" s="10" customFormat="1" ht="25.5" customHeight="1">
      <c r="A6" s="6"/>
      <c r="B6" s="7"/>
      <c r="C6" s="69" t="s">
        <v>10</v>
      </c>
      <c r="D6" s="70"/>
      <c r="E6" s="68" t="s">
        <v>24</v>
      </c>
      <c r="F6" s="74" t="s">
        <v>11</v>
      </c>
      <c r="G6" s="74"/>
      <c r="H6" s="68" t="s">
        <v>24</v>
      </c>
      <c r="I6" s="74" t="s">
        <v>12</v>
      </c>
      <c r="J6" s="74"/>
      <c r="K6" s="68" t="s">
        <v>24</v>
      </c>
      <c r="L6" s="74" t="s">
        <v>13</v>
      </c>
      <c r="M6" s="74"/>
      <c r="N6" s="68" t="s">
        <v>24</v>
      </c>
      <c r="O6" s="74" t="s">
        <v>14</v>
      </c>
      <c r="P6" s="74"/>
      <c r="Q6" s="68" t="s">
        <v>24</v>
      </c>
    </row>
    <row r="7" spans="1:17" s="10" customFormat="1" ht="12.75">
      <c r="A7" s="6"/>
      <c r="B7" s="7"/>
      <c r="C7" s="9"/>
      <c r="D7" s="7"/>
      <c r="E7" s="68"/>
      <c r="F7" s="9"/>
      <c r="G7" s="9"/>
      <c r="H7" s="68"/>
      <c r="I7" s="9"/>
      <c r="J7" s="9"/>
      <c r="K7" s="68"/>
      <c r="L7" s="9"/>
      <c r="M7" s="9"/>
      <c r="N7" s="68"/>
      <c r="O7" s="9"/>
      <c r="P7" s="9"/>
      <c r="Q7" s="68"/>
    </row>
    <row r="8" spans="1:17" s="13" customFormat="1" ht="12.75">
      <c r="A8" s="11" t="s">
        <v>4</v>
      </c>
      <c r="B8" s="12" t="s">
        <v>5</v>
      </c>
      <c r="C8" s="12" t="s">
        <v>6</v>
      </c>
      <c r="D8" s="12" t="s">
        <v>7</v>
      </c>
      <c r="E8" s="68"/>
      <c r="F8" s="12" t="s">
        <v>6</v>
      </c>
      <c r="G8" s="12" t="s">
        <v>7</v>
      </c>
      <c r="H8" s="68"/>
      <c r="I8" s="12" t="s">
        <v>6</v>
      </c>
      <c r="J8" s="12" t="s">
        <v>7</v>
      </c>
      <c r="K8" s="68"/>
      <c r="L8" s="12" t="s">
        <v>6</v>
      </c>
      <c r="M8" s="12" t="s">
        <v>7</v>
      </c>
      <c r="N8" s="68"/>
      <c r="O8" s="12" t="s">
        <v>6</v>
      </c>
      <c r="P8" s="12" t="s">
        <v>7</v>
      </c>
      <c r="Q8" s="68"/>
    </row>
    <row r="9" spans="1:17" s="5" customFormat="1" ht="12.75">
      <c r="A9" s="14"/>
      <c r="B9" s="15"/>
      <c r="C9" s="16"/>
      <c r="D9" s="15"/>
      <c r="E9" s="8"/>
      <c r="F9" s="16"/>
      <c r="G9" s="15"/>
      <c r="H9" s="8"/>
      <c r="I9" s="16"/>
      <c r="J9" s="15"/>
      <c r="K9" s="8"/>
      <c r="L9" s="16"/>
      <c r="M9" s="15"/>
      <c r="N9" s="8"/>
      <c r="O9" s="16"/>
      <c r="P9" s="15"/>
      <c r="Q9" s="8"/>
    </row>
    <row r="10" spans="1:17" s="5" customFormat="1" ht="12.75">
      <c r="A10" s="17">
        <v>1</v>
      </c>
      <c r="B10" s="18">
        <v>1.95</v>
      </c>
      <c r="C10" s="19">
        <v>100</v>
      </c>
      <c r="D10" s="20">
        <f aca="true" t="shared" si="0" ref="D10:D21">ROUND(($B10*C10),2)</f>
        <v>195</v>
      </c>
      <c r="E10" s="21">
        <f aca="true" t="shared" si="1" ref="E10:E21">ROUND(D10/$D$23*100,2)</f>
        <v>4.72</v>
      </c>
      <c r="F10" s="19">
        <v>79</v>
      </c>
      <c r="G10" s="20">
        <f aca="true" t="shared" si="2" ref="G10:G21">ROUND(($B10*F10),2)</f>
        <v>154.05</v>
      </c>
      <c r="H10" s="21">
        <f>ROUND(G10/$G$23*100,2)</f>
        <v>9.15</v>
      </c>
      <c r="I10" s="19">
        <v>35</v>
      </c>
      <c r="J10" s="20">
        <f aca="true" t="shared" si="3" ref="J10:J21">ROUND(($B10*I10),2)</f>
        <v>68.25</v>
      </c>
      <c r="K10" s="21">
        <f>ROUND(J10/$J$23*100,2)</f>
        <v>7.75</v>
      </c>
      <c r="L10" s="19">
        <v>70</v>
      </c>
      <c r="M10" s="20">
        <f aca="true" t="shared" si="4" ref="M10:M21">ROUND(($B10*L10),2)</f>
        <v>136.5</v>
      </c>
      <c r="N10" s="21">
        <f>ROUND(M10/$M$23*100,2)</f>
        <v>8.03</v>
      </c>
      <c r="O10" s="19">
        <f>150-13</f>
        <v>137</v>
      </c>
      <c r="P10" s="20">
        <f aca="true" t="shared" si="5" ref="P10:P21">ROUND(($B10*O10),2)</f>
        <v>267.15</v>
      </c>
      <c r="Q10" s="21">
        <f>ROUND(P10/$P$23*100,2)</f>
        <v>12.67</v>
      </c>
    </row>
    <row r="11" spans="1:17" s="5" customFormat="1" ht="12.75">
      <c r="A11" s="17">
        <v>2</v>
      </c>
      <c r="B11" s="18">
        <v>1.8</v>
      </c>
      <c r="C11" s="19">
        <v>120</v>
      </c>
      <c r="D11" s="20">
        <f t="shared" si="0"/>
        <v>216</v>
      </c>
      <c r="E11" s="21">
        <f t="shared" si="1"/>
        <v>5.23</v>
      </c>
      <c r="F11" s="19">
        <v>80</v>
      </c>
      <c r="G11" s="20">
        <f t="shared" si="2"/>
        <v>144</v>
      </c>
      <c r="H11" s="21">
        <f aca="true" t="shared" si="6" ref="H11:H21">ROUND(G11/$G$23*100,2)</f>
        <v>8.55</v>
      </c>
      <c r="I11" s="19">
        <v>40</v>
      </c>
      <c r="J11" s="20">
        <f t="shared" si="3"/>
        <v>72</v>
      </c>
      <c r="K11" s="21">
        <f aca="true" t="shared" si="7" ref="K11:K21">ROUND(J11/$J$23*100,2)</f>
        <v>8.17</v>
      </c>
      <c r="L11" s="19">
        <v>80</v>
      </c>
      <c r="M11" s="20">
        <f t="shared" si="4"/>
        <v>144</v>
      </c>
      <c r="N11" s="21">
        <f aca="true" t="shared" si="8" ref="N11:N21">ROUND(M11/$M$23*100,2)</f>
        <v>8.47</v>
      </c>
      <c r="O11" s="19">
        <v>90</v>
      </c>
      <c r="P11" s="20">
        <f t="shared" si="5"/>
        <v>162</v>
      </c>
      <c r="Q11" s="21">
        <f aca="true" t="shared" si="9" ref="Q11:Q21">ROUND(P11/$P$23*100,2)</f>
        <v>7.69</v>
      </c>
    </row>
    <row r="12" spans="1:17" s="5" customFormat="1" ht="12.75">
      <c r="A12" s="17">
        <v>3</v>
      </c>
      <c r="B12" s="18">
        <v>1.7</v>
      </c>
      <c r="C12" s="19">
        <v>150</v>
      </c>
      <c r="D12" s="20">
        <f t="shared" si="0"/>
        <v>255</v>
      </c>
      <c r="E12" s="21">
        <f t="shared" si="1"/>
        <v>6.18</v>
      </c>
      <c r="F12" s="19">
        <v>75</v>
      </c>
      <c r="G12" s="20">
        <f t="shared" si="2"/>
        <v>127.5</v>
      </c>
      <c r="H12" s="21">
        <f t="shared" si="6"/>
        <v>7.57</v>
      </c>
      <c r="I12" s="19">
        <v>45</v>
      </c>
      <c r="J12" s="20">
        <f t="shared" si="3"/>
        <v>76.5</v>
      </c>
      <c r="K12" s="21">
        <f t="shared" si="7"/>
        <v>8.68</v>
      </c>
      <c r="L12" s="19">
        <v>85</v>
      </c>
      <c r="M12" s="20">
        <f t="shared" si="4"/>
        <v>144.5</v>
      </c>
      <c r="N12" s="21">
        <f t="shared" si="8"/>
        <v>8.5</v>
      </c>
      <c r="O12" s="19">
        <v>95</v>
      </c>
      <c r="P12" s="20">
        <f t="shared" si="5"/>
        <v>161.5</v>
      </c>
      <c r="Q12" s="21">
        <f t="shared" si="9"/>
        <v>7.66</v>
      </c>
    </row>
    <row r="13" spans="1:17" s="5" customFormat="1" ht="12.75">
      <c r="A13" s="17">
        <v>4</v>
      </c>
      <c r="B13" s="18">
        <v>1.5</v>
      </c>
      <c r="C13" s="19">
        <v>130</v>
      </c>
      <c r="D13" s="20">
        <f t="shared" si="0"/>
        <v>195</v>
      </c>
      <c r="E13" s="21">
        <f t="shared" si="1"/>
        <v>4.72</v>
      </c>
      <c r="F13" s="19">
        <v>90</v>
      </c>
      <c r="G13" s="20">
        <f t="shared" si="2"/>
        <v>135</v>
      </c>
      <c r="H13" s="21">
        <f t="shared" si="6"/>
        <v>8.01</v>
      </c>
      <c r="I13" s="19">
        <v>45</v>
      </c>
      <c r="J13" s="20">
        <f t="shared" si="3"/>
        <v>67.5</v>
      </c>
      <c r="K13" s="21">
        <f t="shared" si="7"/>
        <v>7.66</v>
      </c>
      <c r="L13" s="19">
        <v>70</v>
      </c>
      <c r="M13" s="20">
        <f t="shared" si="4"/>
        <v>105</v>
      </c>
      <c r="N13" s="21">
        <f t="shared" si="8"/>
        <v>6.17</v>
      </c>
      <c r="O13" s="19">
        <v>100</v>
      </c>
      <c r="P13" s="20">
        <f t="shared" si="5"/>
        <v>150</v>
      </c>
      <c r="Q13" s="21">
        <f t="shared" si="9"/>
        <v>7.12</v>
      </c>
    </row>
    <row r="14" spans="1:17" s="5" customFormat="1" ht="12.75">
      <c r="A14" s="17">
        <v>5</v>
      </c>
      <c r="B14" s="18">
        <v>1.45</v>
      </c>
      <c r="C14" s="19">
        <v>210</v>
      </c>
      <c r="D14" s="20">
        <f t="shared" si="0"/>
        <v>304.5</v>
      </c>
      <c r="E14" s="21">
        <f t="shared" si="1"/>
        <v>7.38</v>
      </c>
      <c r="F14" s="19">
        <v>100</v>
      </c>
      <c r="G14" s="20">
        <f t="shared" si="2"/>
        <v>145</v>
      </c>
      <c r="H14" s="21">
        <f t="shared" si="6"/>
        <v>8.61</v>
      </c>
      <c r="I14" s="19">
        <v>50</v>
      </c>
      <c r="J14" s="20">
        <f t="shared" si="3"/>
        <v>72.5</v>
      </c>
      <c r="K14" s="21">
        <f t="shared" si="7"/>
        <v>8.23</v>
      </c>
      <c r="L14" s="19">
        <v>90</v>
      </c>
      <c r="M14" s="20">
        <f t="shared" si="4"/>
        <v>130.5</v>
      </c>
      <c r="N14" s="21">
        <f t="shared" si="8"/>
        <v>7.67</v>
      </c>
      <c r="O14" s="19">
        <v>108</v>
      </c>
      <c r="P14" s="20">
        <f t="shared" si="5"/>
        <v>156.6</v>
      </c>
      <c r="Q14" s="21">
        <f t="shared" si="9"/>
        <v>7.43</v>
      </c>
    </row>
    <row r="15" spans="1:17" s="5" customFormat="1" ht="12.75">
      <c r="A15" s="17">
        <v>6</v>
      </c>
      <c r="B15" s="18">
        <v>1.4</v>
      </c>
      <c r="C15" s="19">
        <v>220</v>
      </c>
      <c r="D15" s="20">
        <f t="shared" si="0"/>
        <v>308</v>
      </c>
      <c r="E15" s="21">
        <f t="shared" si="1"/>
        <v>7.46</v>
      </c>
      <c r="F15" s="19">
        <v>110</v>
      </c>
      <c r="G15" s="20">
        <f t="shared" si="2"/>
        <v>154</v>
      </c>
      <c r="H15" s="21">
        <f t="shared" si="6"/>
        <v>9.14</v>
      </c>
      <c r="I15" s="19">
        <v>50</v>
      </c>
      <c r="J15" s="20">
        <f t="shared" si="3"/>
        <v>70</v>
      </c>
      <c r="K15" s="21">
        <f t="shared" si="7"/>
        <v>7.95</v>
      </c>
      <c r="L15" s="19">
        <v>80</v>
      </c>
      <c r="M15" s="20">
        <f t="shared" si="4"/>
        <v>112</v>
      </c>
      <c r="N15" s="21">
        <f t="shared" si="8"/>
        <v>6.58</v>
      </c>
      <c r="O15" s="19">
        <v>100</v>
      </c>
      <c r="P15" s="20">
        <f t="shared" si="5"/>
        <v>140</v>
      </c>
      <c r="Q15" s="21">
        <f t="shared" si="9"/>
        <v>6.64</v>
      </c>
    </row>
    <row r="16" spans="1:17" s="5" customFormat="1" ht="12.75">
      <c r="A16" s="17">
        <v>7</v>
      </c>
      <c r="B16" s="18">
        <v>1.3</v>
      </c>
      <c r="C16" s="19">
        <v>296</v>
      </c>
      <c r="D16" s="20">
        <f t="shared" si="0"/>
        <v>384.8</v>
      </c>
      <c r="E16" s="21">
        <f t="shared" si="1"/>
        <v>9.32</v>
      </c>
      <c r="F16" s="19">
        <v>90</v>
      </c>
      <c r="G16" s="20">
        <f t="shared" si="2"/>
        <v>117</v>
      </c>
      <c r="H16" s="21">
        <f t="shared" si="6"/>
        <v>6.95</v>
      </c>
      <c r="I16" s="19">
        <v>55</v>
      </c>
      <c r="J16" s="20">
        <f t="shared" si="3"/>
        <v>71.5</v>
      </c>
      <c r="K16" s="21">
        <f t="shared" si="7"/>
        <v>8.12</v>
      </c>
      <c r="L16" s="19">
        <v>100</v>
      </c>
      <c r="M16" s="20">
        <f t="shared" si="4"/>
        <v>130</v>
      </c>
      <c r="N16" s="21">
        <f t="shared" si="8"/>
        <v>7.64</v>
      </c>
      <c r="O16" s="19">
        <v>110</v>
      </c>
      <c r="P16" s="20">
        <f t="shared" si="5"/>
        <v>143</v>
      </c>
      <c r="Q16" s="21">
        <f t="shared" si="9"/>
        <v>6.78</v>
      </c>
    </row>
    <row r="17" spans="1:17" s="5" customFormat="1" ht="12.75">
      <c r="A17" s="17">
        <v>8</v>
      </c>
      <c r="B17" s="18">
        <v>1.25</v>
      </c>
      <c r="C17" s="19">
        <v>360</v>
      </c>
      <c r="D17" s="20">
        <f t="shared" si="0"/>
        <v>450</v>
      </c>
      <c r="E17" s="21">
        <f t="shared" si="1"/>
        <v>10.9</v>
      </c>
      <c r="F17" s="19">
        <v>120</v>
      </c>
      <c r="G17" s="20">
        <f t="shared" si="2"/>
        <v>150</v>
      </c>
      <c r="H17" s="21">
        <f t="shared" si="6"/>
        <v>8.9</v>
      </c>
      <c r="I17" s="19">
        <v>60</v>
      </c>
      <c r="J17" s="20">
        <f t="shared" si="3"/>
        <v>75</v>
      </c>
      <c r="K17" s="21">
        <f t="shared" si="7"/>
        <v>8.51</v>
      </c>
      <c r="L17" s="19">
        <v>110</v>
      </c>
      <c r="M17" s="20">
        <f t="shared" si="4"/>
        <v>137.5</v>
      </c>
      <c r="N17" s="21">
        <f t="shared" si="8"/>
        <v>8.08</v>
      </c>
      <c r="O17" s="19">
        <v>115</v>
      </c>
      <c r="P17" s="20">
        <f t="shared" si="5"/>
        <v>143.75</v>
      </c>
      <c r="Q17" s="21">
        <f t="shared" si="9"/>
        <v>6.82</v>
      </c>
    </row>
    <row r="18" spans="1:17" s="5" customFormat="1" ht="12.75">
      <c r="A18" s="17">
        <v>9</v>
      </c>
      <c r="B18" s="18">
        <v>1.22</v>
      </c>
      <c r="C18" s="19">
        <v>370</v>
      </c>
      <c r="D18" s="20">
        <f t="shared" si="0"/>
        <v>451.4</v>
      </c>
      <c r="E18" s="21">
        <f t="shared" si="1"/>
        <v>10.93</v>
      </c>
      <c r="F18" s="19">
        <v>100</v>
      </c>
      <c r="G18" s="20">
        <f t="shared" si="2"/>
        <v>122</v>
      </c>
      <c r="H18" s="21">
        <f t="shared" si="6"/>
        <v>7.24</v>
      </c>
      <c r="I18" s="19">
        <v>69</v>
      </c>
      <c r="J18" s="20">
        <f t="shared" si="3"/>
        <v>84.18</v>
      </c>
      <c r="K18" s="21">
        <f t="shared" si="7"/>
        <v>9.56</v>
      </c>
      <c r="L18" s="19">
        <v>130</v>
      </c>
      <c r="M18" s="20">
        <f t="shared" si="4"/>
        <v>158.6</v>
      </c>
      <c r="N18" s="21">
        <f t="shared" si="8"/>
        <v>9.32</v>
      </c>
      <c r="O18" s="19">
        <v>125</v>
      </c>
      <c r="P18" s="20">
        <f t="shared" si="5"/>
        <v>152.5</v>
      </c>
      <c r="Q18" s="21">
        <f t="shared" si="9"/>
        <v>7.23</v>
      </c>
    </row>
    <row r="19" spans="1:17" s="5" customFormat="1" ht="12.75">
      <c r="A19" s="17">
        <v>10</v>
      </c>
      <c r="B19" s="18">
        <v>1.15</v>
      </c>
      <c r="C19" s="19">
        <v>409</v>
      </c>
      <c r="D19" s="20">
        <f t="shared" si="0"/>
        <v>470.35</v>
      </c>
      <c r="E19" s="21">
        <f t="shared" si="1"/>
        <v>11.39</v>
      </c>
      <c r="F19" s="19">
        <v>106</v>
      </c>
      <c r="G19" s="20">
        <f t="shared" si="2"/>
        <v>121.9</v>
      </c>
      <c r="H19" s="21">
        <f t="shared" si="6"/>
        <v>7.24</v>
      </c>
      <c r="I19" s="19">
        <v>71</v>
      </c>
      <c r="J19" s="20">
        <f t="shared" si="3"/>
        <v>81.65</v>
      </c>
      <c r="K19" s="21">
        <f t="shared" si="7"/>
        <v>9.27</v>
      </c>
      <c r="L19" s="19">
        <v>120</v>
      </c>
      <c r="M19" s="20">
        <f t="shared" si="4"/>
        <v>138</v>
      </c>
      <c r="N19" s="21">
        <f t="shared" si="8"/>
        <v>8.11</v>
      </c>
      <c r="O19" s="19">
        <v>110</v>
      </c>
      <c r="P19" s="20">
        <f t="shared" si="5"/>
        <v>126.5</v>
      </c>
      <c r="Q19" s="21">
        <f t="shared" si="9"/>
        <v>6</v>
      </c>
    </row>
    <row r="20" spans="1:17" s="5" customFormat="1" ht="12.75">
      <c r="A20" s="17">
        <v>11</v>
      </c>
      <c r="B20" s="18">
        <v>1.06</v>
      </c>
      <c r="C20" s="19">
        <v>395</v>
      </c>
      <c r="D20" s="20">
        <f t="shared" si="0"/>
        <v>418.7</v>
      </c>
      <c r="E20" s="21">
        <f t="shared" si="1"/>
        <v>10.14</v>
      </c>
      <c r="F20" s="19">
        <v>150</v>
      </c>
      <c r="G20" s="20">
        <f t="shared" si="2"/>
        <v>159</v>
      </c>
      <c r="H20" s="21">
        <f t="shared" si="6"/>
        <v>9.44</v>
      </c>
      <c r="I20" s="19">
        <v>65</v>
      </c>
      <c r="J20" s="20">
        <f t="shared" si="3"/>
        <v>68.9</v>
      </c>
      <c r="K20" s="21">
        <f t="shared" si="7"/>
        <v>7.82</v>
      </c>
      <c r="L20" s="19">
        <v>105</v>
      </c>
      <c r="M20" s="20">
        <f t="shared" si="4"/>
        <v>111.3</v>
      </c>
      <c r="N20" s="21">
        <f t="shared" si="8"/>
        <v>6.54</v>
      </c>
      <c r="O20" s="19">
        <v>250</v>
      </c>
      <c r="P20" s="20">
        <f t="shared" si="5"/>
        <v>265</v>
      </c>
      <c r="Q20" s="21">
        <f t="shared" si="9"/>
        <v>12.57</v>
      </c>
    </row>
    <row r="21" spans="1:17" s="5" customFormat="1" ht="12.75">
      <c r="A21" s="17">
        <v>12</v>
      </c>
      <c r="B21" s="18">
        <v>1</v>
      </c>
      <c r="C21" s="19">
        <v>480</v>
      </c>
      <c r="D21" s="20">
        <f t="shared" si="0"/>
        <v>480</v>
      </c>
      <c r="E21" s="21">
        <f t="shared" si="1"/>
        <v>11.63</v>
      </c>
      <c r="F21" s="19">
        <v>155</v>
      </c>
      <c r="G21" s="20">
        <f t="shared" si="2"/>
        <v>155</v>
      </c>
      <c r="H21" s="21">
        <f t="shared" si="6"/>
        <v>9.2</v>
      </c>
      <c r="I21" s="19">
        <v>73</v>
      </c>
      <c r="J21" s="20">
        <f t="shared" si="3"/>
        <v>73</v>
      </c>
      <c r="K21" s="21">
        <f t="shared" si="7"/>
        <v>8.29</v>
      </c>
      <c r="L21" s="19">
        <v>253</v>
      </c>
      <c r="M21" s="20">
        <f t="shared" si="4"/>
        <v>253</v>
      </c>
      <c r="N21" s="21">
        <f t="shared" si="8"/>
        <v>14.87</v>
      </c>
      <c r="O21" s="19">
        <v>240</v>
      </c>
      <c r="P21" s="20">
        <f t="shared" si="5"/>
        <v>240</v>
      </c>
      <c r="Q21" s="21">
        <f t="shared" si="9"/>
        <v>11.39</v>
      </c>
    </row>
    <row r="22" spans="1:17" s="5" customFormat="1" ht="15.75" customHeight="1">
      <c r="A22" s="17"/>
      <c r="B22" s="18"/>
      <c r="C22" s="19"/>
      <c r="D22" s="20"/>
      <c r="E22" s="21"/>
      <c r="F22" s="19"/>
      <c r="G22" s="20"/>
      <c r="H22" s="21"/>
      <c r="I22" s="19"/>
      <c r="J22" s="20"/>
      <c r="K22" s="21"/>
      <c r="L22" s="19"/>
      <c r="M22" s="20"/>
      <c r="N22" s="21"/>
      <c r="O22" s="19"/>
      <c r="P22" s="20"/>
      <c r="Q22" s="21"/>
    </row>
    <row r="23" spans="1:17" s="26" customFormat="1" ht="15.75">
      <c r="A23" s="22" t="s">
        <v>1</v>
      </c>
      <c r="B23" s="23"/>
      <c r="C23" s="24">
        <f>SUM(C10:C21)</f>
        <v>3240</v>
      </c>
      <c r="D23" s="24">
        <f>SUM(D10:D21)</f>
        <v>4128.75</v>
      </c>
      <c r="E23" s="73">
        <f>SUM(E10:E21)</f>
        <v>100</v>
      </c>
      <c r="F23" s="24">
        <f aca="true" t="shared" si="10" ref="F23:P23">SUM(F10:F21)</f>
        <v>1255</v>
      </c>
      <c r="G23" s="25">
        <f t="shared" si="10"/>
        <v>1684.45</v>
      </c>
      <c r="H23" s="73">
        <f>SUM(H10:H21)</f>
        <v>100</v>
      </c>
      <c r="I23" s="24">
        <f t="shared" si="10"/>
        <v>658</v>
      </c>
      <c r="J23" s="25">
        <f t="shared" si="10"/>
        <v>880.98</v>
      </c>
      <c r="K23" s="73">
        <f>SUM(K10:K21)</f>
        <v>100.00999999999999</v>
      </c>
      <c r="L23" s="24">
        <f t="shared" si="10"/>
        <v>1293</v>
      </c>
      <c r="M23" s="25">
        <f t="shared" si="10"/>
        <v>1700.8999999999999</v>
      </c>
      <c r="N23" s="73">
        <f>SUM(N10:N21)</f>
        <v>99.98000000000002</v>
      </c>
      <c r="O23" s="24">
        <f t="shared" si="10"/>
        <v>1580</v>
      </c>
      <c r="P23" s="25">
        <f t="shared" si="10"/>
        <v>2108</v>
      </c>
      <c r="Q23" s="73">
        <f>SUM(Q10:Q21)</f>
        <v>100.00000000000001</v>
      </c>
    </row>
    <row r="24" spans="1:17" s="53" customFormat="1" ht="15.75">
      <c r="A24" s="51" t="s">
        <v>8</v>
      </c>
      <c r="B24" s="52"/>
      <c r="C24" s="24">
        <f>(D23-C23)</f>
        <v>888.75</v>
      </c>
      <c r="D24" s="24"/>
      <c r="E24" s="73"/>
      <c r="F24" s="24">
        <f>(G23-F23)</f>
        <v>429.45000000000005</v>
      </c>
      <c r="G24" s="24"/>
      <c r="H24" s="73"/>
      <c r="I24" s="24">
        <f>(J23-I23)</f>
        <v>222.98000000000002</v>
      </c>
      <c r="J24" s="24"/>
      <c r="K24" s="73"/>
      <c r="L24" s="24">
        <f>(M23-L23)</f>
        <v>407.89999999999986</v>
      </c>
      <c r="M24" s="24"/>
      <c r="N24" s="73"/>
      <c r="O24" s="24">
        <f>(P23-O23)</f>
        <v>528</v>
      </c>
      <c r="P24" s="24"/>
      <c r="Q24" s="73"/>
    </row>
    <row r="25" spans="1:17" s="5" customFormat="1" ht="12.75">
      <c r="A25" s="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="5" customFormat="1" ht="12.75">
      <c r="A26" s="27"/>
    </row>
    <row r="27" spans="1:21" s="5" customFormat="1" ht="31.5" customHeight="1">
      <c r="A27" s="28"/>
      <c r="B27" s="19"/>
      <c r="C27" s="69" t="s">
        <v>15</v>
      </c>
      <c r="D27" s="70"/>
      <c r="E27" s="71" t="s">
        <v>24</v>
      </c>
      <c r="F27" s="69" t="s">
        <v>16</v>
      </c>
      <c r="G27" s="70"/>
      <c r="H27" s="71" t="s">
        <v>24</v>
      </c>
      <c r="I27" s="69" t="s">
        <v>17</v>
      </c>
      <c r="J27" s="70"/>
      <c r="K27" s="71" t="s">
        <v>24</v>
      </c>
      <c r="L27" s="69" t="s">
        <v>18</v>
      </c>
      <c r="M27" s="70"/>
      <c r="N27" s="71" t="s">
        <v>24</v>
      </c>
      <c r="O27" s="69" t="s">
        <v>19</v>
      </c>
      <c r="P27" s="70"/>
      <c r="Q27" s="71" t="s">
        <v>24</v>
      </c>
      <c r="R27" s="28"/>
      <c r="S27" s="19"/>
      <c r="T27" s="69" t="s">
        <v>20</v>
      </c>
      <c r="U27" s="70"/>
    </row>
    <row r="28" spans="1:21" s="5" customFormat="1" ht="12.75">
      <c r="A28" s="28"/>
      <c r="B28" s="19"/>
      <c r="C28" s="16"/>
      <c r="D28" s="19"/>
      <c r="E28" s="71"/>
      <c r="F28" s="16"/>
      <c r="G28" s="16"/>
      <c r="H28" s="71"/>
      <c r="I28" s="16"/>
      <c r="J28" s="16"/>
      <c r="K28" s="71"/>
      <c r="L28" s="16"/>
      <c r="M28" s="16"/>
      <c r="N28" s="71"/>
      <c r="O28" s="16"/>
      <c r="P28" s="16"/>
      <c r="Q28" s="71"/>
      <c r="R28" s="28"/>
      <c r="S28" s="19"/>
      <c r="T28" s="16"/>
      <c r="U28" s="19"/>
    </row>
    <row r="29" spans="1:21" s="13" customFormat="1" ht="12.75">
      <c r="A29" s="11" t="s">
        <v>4</v>
      </c>
      <c r="B29" s="12" t="s">
        <v>5</v>
      </c>
      <c r="C29" s="12" t="s">
        <v>6</v>
      </c>
      <c r="D29" s="12" t="s">
        <v>7</v>
      </c>
      <c r="E29" s="71"/>
      <c r="F29" s="12" t="s">
        <v>6</v>
      </c>
      <c r="G29" s="12" t="s">
        <v>7</v>
      </c>
      <c r="H29" s="71"/>
      <c r="I29" s="12" t="s">
        <v>6</v>
      </c>
      <c r="J29" s="12" t="s">
        <v>7</v>
      </c>
      <c r="K29" s="71"/>
      <c r="L29" s="12" t="s">
        <v>6</v>
      </c>
      <c r="M29" s="12" t="s">
        <v>7</v>
      </c>
      <c r="N29" s="71"/>
      <c r="O29" s="12" t="s">
        <v>6</v>
      </c>
      <c r="P29" s="12" t="s">
        <v>7</v>
      </c>
      <c r="Q29" s="71"/>
      <c r="R29" s="11" t="s">
        <v>4</v>
      </c>
      <c r="S29" s="12" t="s">
        <v>5</v>
      </c>
      <c r="T29" s="12" t="s">
        <v>6</v>
      </c>
      <c r="U29" s="12" t="s">
        <v>7</v>
      </c>
    </row>
    <row r="30" spans="1:21" s="5" customFormat="1" ht="12.75">
      <c r="A30" s="14"/>
      <c r="B30" s="15"/>
      <c r="C30" s="16"/>
      <c r="D30" s="15"/>
      <c r="E30" s="29"/>
      <c r="F30" s="16"/>
      <c r="G30" s="15"/>
      <c r="H30" s="29"/>
      <c r="I30" s="16"/>
      <c r="J30" s="15"/>
      <c r="K30" s="29"/>
      <c r="L30" s="16"/>
      <c r="M30" s="15"/>
      <c r="N30" s="29"/>
      <c r="O30" s="16"/>
      <c r="P30" s="15"/>
      <c r="Q30" s="29"/>
      <c r="R30" s="14"/>
      <c r="S30" s="15"/>
      <c r="T30" s="16"/>
      <c r="U30" s="15"/>
    </row>
    <row r="31" spans="1:21" s="5" customFormat="1" ht="12.75">
      <c r="A31" s="17">
        <v>1</v>
      </c>
      <c r="B31" s="18">
        <v>1.95</v>
      </c>
      <c r="C31" s="19">
        <v>630</v>
      </c>
      <c r="D31" s="20">
        <f aca="true" t="shared" si="11" ref="D31:D42">ROUND(($B31*C31),2)</f>
        <v>1228.5</v>
      </c>
      <c r="E31" s="20">
        <f>ROUND(D31/$D$44*100,2)</f>
        <v>11.87</v>
      </c>
      <c r="F31" s="19">
        <v>60</v>
      </c>
      <c r="G31" s="20">
        <f aca="true" t="shared" si="12" ref="G31:G42">ROUND(($B31*F31),2)</f>
        <v>117</v>
      </c>
      <c r="H31" s="20">
        <f>ROUND(G31/$G$44*100,2)</f>
        <v>9.51</v>
      </c>
      <c r="I31" s="19">
        <v>100</v>
      </c>
      <c r="J31" s="20">
        <f aca="true" t="shared" si="13" ref="J31:J42">ROUND(($B31*I31),2)</f>
        <v>195</v>
      </c>
      <c r="K31" s="20">
        <f>ROUND(J31/$J$44*100,2)</f>
        <v>4.63</v>
      </c>
      <c r="L31" s="19">
        <v>80</v>
      </c>
      <c r="M31" s="20">
        <f aca="true" t="shared" si="14" ref="M31:M42">ROUND(($B31*L31),2)</f>
        <v>156</v>
      </c>
      <c r="N31" s="20">
        <f>ROUND(M31/$M$44*100,2)</f>
        <v>9.08</v>
      </c>
      <c r="O31" s="19"/>
      <c r="P31" s="20">
        <f aca="true" t="shared" si="15" ref="P31:P42">ROUND(($B31*O31),2)</f>
        <v>0</v>
      </c>
      <c r="Q31" s="20">
        <f>ROUND(P31/$P$44*100,2)</f>
        <v>0</v>
      </c>
      <c r="R31" s="17">
        <v>1</v>
      </c>
      <c r="S31" s="18">
        <v>1.95</v>
      </c>
      <c r="T31" s="19">
        <v>40</v>
      </c>
      <c r="U31" s="20">
        <f aca="true" t="shared" si="16" ref="U31:U42">ROUND(($S31*T31),2)</f>
        <v>78</v>
      </c>
    </row>
    <row r="32" spans="1:21" s="5" customFormat="1" ht="12.75">
      <c r="A32" s="17">
        <v>2</v>
      </c>
      <c r="B32" s="18">
        <v>1.8</v>
      </c>
      <c r="C32" s="19">
        <v>473.4</v>
      </c>
      <c r="D32" s="20">
        <f t="shared" si="11"/>
        <v>852.12</v>
      </c>
      <c r="E32" s="20">
        <f aca="true" t="shared" si="17" ref="E32:E42">ROUND(D32/$D$44*100,2)</f>
        <v>8.23</v>
      </c>
      <c r="F32" s="19">
        <v>60</v>
      </c>
      <c r="G32" s="20">
        <f t="shared" si="12"/>
        <v>108</v>
      </c>
      <c r="H32" s="20">
        <f aca="true" t="shared" si="18" ref="H32:H42">ROUND(G32/$G$44*100,2)</f>
        <v>8.78</v>
      </c>
      <c r="I32" s="19">
        <v>130</v>
      </c>
      <c r="J32" s="20">
        <f t="shared" si="13"/>
        <v>234</v>
      </c>
      <c r="K32" s="20">
        <f aca="true" t="shared" si="19" ref="K32:K42">ROUND(J32/$J$44*100,2)</f>
        <v>5.55</v>
      </c>
      <c r="L32" s="19">
        <v>85</v>
      </c>
      <c r="M32" s="20">
        <f t="shared" si="14"/>
        <v>153</v>
      </c>
      <c r="N32" s="20">
        <f aca="true" t="shared" si="20" ref="N32:N42">ROUND(M32/$M$44*100,2)</f>
        <v>8.91</v>
      </c>
      <c r="O32" s="19"/>
      <c r="P32" s="20">
        <f t="shared" si="15"/>
        <v>0</v>
      </c>
      <c r="Q32" s="20">
        <f aca="true" t="shared" si="21" ref="Q32:Q42">ROUND(P32/$P$44*100,2)</f>
        <v>0</v>
      </c>
      <c r="R32" s="17">
        <v>2</v>
      </c>
      <c r="S32" s="18">
        <v>1.8</v>
      </c>
      <c r="T32" s="19">
        <v>40</v>
      </c>
      <c r="U32" s="20">
        <f t="shared" si="16"/>
        <v>72</v>
      </c>
    </row>
    <row r="33" spans="1:21" s="5" customFormat="1" ht="12.75">
      <c r="A33" s="17">
        <v>3</v>
      </c>
      <c r="B33" s="18">
        <v>1.7</v>
      </c>
      <c r="C33" s="19">
        <v>478</v>
      </c>
      <c r="D33" s="20">
        <f t="shared" si="11"/>
        <v>812.6</v>
      </c>
      <c r="E33" s="20">
        <f t="shared" si="17"/>
        <v>7.85</v>
      </c>
      <c r="F33" s="19">
        <v>60</v>
      </c>
      <c r="G33" s="20">
        <f t="shared" si="12"/>
        <v>102</v>
      </c>
      <c r="H33" s="20">
        <f t="shared" si="18"/>
        <v>8.29</v>
      </c>
      <c r="I33" s="19">
        <v>100</v>
      </c>
      <c r="J33" s="20">
        <f t="shared" si="13"/>
        <v>170</v>
      </c>
      <c r="K33" s="20">
        <f t="shared" si="19"/>
        <v>4.04</v>
      </c>
      <c r="L33" s="19">
        <v>90</v>
      </c>
      <c r="M33" s="20">
        <f t="shared" si="14"/>
        <v>153</v>
      </c>
      <c r="N33" s="20">
        <f t="shared" si="20"/>
        <v>8.91</v>
      </c>
      <c r="O33" s="19">
        <v>700</v>
      </c>
      <c r="P33" s="20">
        <f t="shared" si="15"/>
        <v>1190</v>
      </c>
      <c r="Q33" s="20">
        <f t="shared" si="21"/>
        <v>23.46</v>
      </c>
      <c r="R33" s="17">
        <v>3</v>
      </c>
      <c r="S33" s="18">
        <v>1.7</v>
      </c>
      <c r="T33" s="19">
        <v>50</v>
      </c>
      <c r="U33" s="20">
        <f t="shared" si="16"/>
        <v>85</v>
      </c>
    </row>
    <row r="34" spans="1:21" s="5" customFormat="1" ht="12.75">
      <c r="A34" s="17">
        <v>4</v>
      </c>
      <c r="B34" s="18">
        <v>1.5</v>
      </c>
      <c r="C34" s="19">
        <v>486.2</v>
      </c>
      <c r="D34" s="20">
        <f t="shared" si="11"/>
        <v>729.3</v>
      </c>
      <c r="E34" s="20">
        <f t="shared" si="17"/>
        <v>7.04</v>
      </c>
      <c r="F34" s="19">
        <v>60</v>
      </c>
      <c r="G34" s="20">
        <f t="shared" si="12"/>
        <v>90</v>
      </c>
      <c r="H34" s="20">
        <f t="shared" si="18"/>
        <v>7.32</v>
      </c>
      <c r="I34" s="19">
        <v>150</v>
      </c>
      <c r="J34" s="20">
        <f t="shared" si="13"/>
        <v>225</v>
      </c>
      <c r="K34" s="20">
        <f t="shared" si="19"/>
        <v>5.34</v>
      </c>
      <c r="L34" s="19">
        <v>90</v>
      </c>
      <c r="M34" s="20">
        <f t="shared" si="14"/>
        <v>135</v>
      </c>
      <c r="N34" s="20">
        <f t="shared" si="20"/>
        <v>7.86</v>
      </c>
      <c r="O34" s="19">
        <v>500</v>
      </c>
      <c r="P34" s="20">
        <f t="shared" si="15"/>
        <v>750</v>
      </c>
      <c r="Q34" s="20">
        <f t="shared" si="21"/>
        <v>14.79</v>
      </c>
      <c r="R34" s="17">
        <v>4</v>
      </c>
      <c r="S34" s="18">
        <v>1.5</v>
      </c>
      <c r="T34" s="19">
        <v>50</v>
      </c>
      <c r="U34" s="20">
        <f t="shared" si="16"/>
        <v>75</v>
      </c>
    </row>
    <row r="35" spans="1:21" s="5" customFormat="1" ht="12.75">
      <c r="A35" s="17">
        <v>5</v>
      </c>
      <c r="B35" s="18">
        <v>1.45</v>
      </c>
      <c r="C35" s="19">
        <v>602</v>
      </c>
      <c r="D35" s="20">
        <f t="shared" si="11"/>
        <v>872.9</v>
      </c>
      <c r="E35" s="20">
        <f t="shared" si="17"/>
        <v>8.43</v>
      </c>
      <c r="F35" s="19">
        <v>60</v>
      </c>
      <c r="G35" s="20">
        <f t="shared" si="12"/>
        <v>87</v>
      </c>
      <c r="H35" s="20">
        <f t="shared" si="18"/>
        <v>7.07</v>
      </c>
      <c r="I35" s="19">
        <v>180</v>
      </c>
      <c r="J35" s="20">
        <f t="shared" si="13"/>
        <v>261</v>
      </c>
      <c r="K35" s="20">
        <f t="shared" si="19"/>
        <v>6.2</v>
      </c>
      <c r="L35" s="19">
        <v>85</v>
      </c>
      <c r="M35" s="20">
        <f t="shared" si="14"/>
        <v>123.25</v>
      </c>
      <c r="N35" s="20">
        <f t="shared" si="20"/>
        <v>7.18</v>
      </c>
      <c r="O35" s="19">
        <v>600</v>
      </c>
      <c r="P35" s="20">
        <f t="shared" si="15"/>
        <v>870</v>
      </c>
      <c r="Q35" s="20">
        <f t="shared" si="21"/>
        <v>17.15</v>
      </c>
      <c r="R35" s="17">
        <v>5</v>
      </c>
      <c r="S35" s="18">
        <v>1.45</v>
      </c>
      <c r="T35" s="19">
        <v>70</v>
      </c>
      <c r="U35" s="20">
        <f t="shared" si="16"/>
        <v>101.5</v>
      </c>
    </row>
    <row r="36" spans="1:21" s="5" customFormat="1" ht="12.75">
      <c r="A36" s="17">
        <v>6</v>
      </c>
      <c r="B36" s="18">
        <v>1.4</v>
      </c>
      <c r="C36" s="19">
        <v>662</v>
      </c>
      <c r="D36" s="20">
        <f t="shared" si="11"/>
        <v>926.8</v>
      </c>
      <c r="E36" s="20">
        <f t="shared" si="17"/>
        <v>8.95</v>
      </c>
      <c r="F36" s="19">
        <v>70</v>
      </c>
      <c r="G36" s="20">
        <f t="shared" si="12"/>
        <v>98</v>
      </c>
      <c r="H36" s="20">
        <f t="shared" si="18"/>
        <v>7.97</v>
      </c>
      <c r="I36" s="19">
        <v>1260</v>
      </c>
      <c r="J36" s="20">
        <f t="shared" si="13"/>
        <v>1764</v>
      </c>
      <c r="K36" s="20">
        <f t="shared" si="19"/>
        <v>41.87</v>
      </c>
      <c r="L36" s="19">
        <v>100</v>
      </c>
      <c r="M36" s="20">
        <f t="shared" si="14"/>
        <v>140</v>
      </c>
      <c r="N36" s="20">
        <f t="shared" si="20"/>
        <v>8.15</v>
      </c>
      <c r="O36" s="19"/>
      <c r="P36" s="20">
        <f t="shared" si="15"/>
        <v>0</v>
      </c>
      <c r="Q36" s="20">
        <f t="shared" si="21"/>
        <v>0</v>
      </c>
      <c r="R36" s="17">
        <v>6</v>
      </c>
      <c r="S36" s="18">
        <v>1.4</v>
      </c>
      <c r="T36" s="19">
        <v>70</v>
      </c>
      <c r="U36" s="20">
        <f t="shared" si="16"/>
        <v>98</v>
      </c>
    </row>
    <row r="37" spans="1:21" s="5" customFormat="1" ht="12.75">
      <c r="A37" s="17">
        <v>7</v>
      </c>
      <c r="B37" s="18">
        <v>1.3</v>
      </c>
      <c r="C37" s="19">
        <v>753.8</v>
      </c>
      <c r="D37" s="20">
        <f t="shared" si="11"/>
        <v>979.94</v>
      </c>
      <c r="E37" s="20">
        <f t="shared" si="17"/>
        <v>9.47</v>
      </c>
      <c r="F37" s="19">
        <v>90</v>
      </c>
      <c r="G37" s="20">
        <f t="shared" si="12"/>
        <v>117</v>
      </c>
      <c r="H37" s="20">
        <f t="shared" si="18"/>
        <v>9.51</v>
      </c>
      <c r="I37" s="19">
        <v>50</v>
      </c>
      <c r="J37" s="20">
        <f t="shared" si="13"/>
        <v>65</v>
      </c>
      <c r="K37" s="20">
        <f t="shared" si="19"/>
        <v>1.54</v>
      </c>
      <c r="L37" s="19">
        <v>110</v>
      </c>
      <c r="M37" s="20">
        <f t="shared" si="14"/>
        <v>143</v>
      </c>
      <c r="N37" s="20">
        <f t="shared" si="20"/>
        <v>8.33</v>
      </c>
      <c r="O37" s="19"/>
      <c r="P37" s="20">
        <f t="shared" si="15"/>
        <v>0</v>
      </c>
      <c r="Q37" s="20">
        <f t="shared" si="21"/>
        <v>0</v>
      </c>
      <c r="R37" s="17">
        <v>7</v>
      </c>
      <c r="S37" s="18">
        <v>1.3</v>
      </c>
      <c r="T37" s="19">
        <v>85</v>
      </c>
      <c r="U37" s="20">
        <f t="shared" si="16"/>
        <v>110.5</v>
      </c>
    </row>
    <row r="38" spans="1:21" s="5" customFormat="1" ht="12.75">
      <c r="A38" s="17">
        <v>8</v>
      </c>
      <c r="B38" s="18">
        <v>1.25</v>
      </c>
      <c r="C38" s="19">
        <v>717.6</v>
      </c>
      <c r="D38" s="20">
        <f t="shared" si="11"/>
        <v>897</v>
      </c>
      <c r="E38" s="20">
        <f t="shared" si="17"/>
        <v>8.66</v>
      </c>
      <c r="F38" s="19">
        <v>90</v>
      </c>
      <c r="G38" s="20">
        <f t="shared" si="12"/>
        <v>112.5</v>
      </c>
      <c r="H38" s="20">
        <f t="shared" si="18"/>
        <v>9.15</v>
      </c>
      <c r="I38" s="19">
        <v>90</v>
      </c>
      <c r="J38" s="20">
        <f t="shared" si="13"/>
        <v>112.5</v>
      </c>
      <c r="K38" s="20">
        <f t="shared" si="19"/>
        <v>2.67</v>
      </c>
      <c r="L38" s="19">
        <v>120</v>
      </c>
      <c r="M38" s="20">
        <f t="shared" si="14"/>
        <v>150</v>
      </c>
      <c r="N38" s="20">
        <f t="shared" si="20"/>
        <v>8.73</v>
      </c>
      <c r="O38" s="19">
        <v>610</v>
      </c>
      <c r="P38" s="20">
        <f t="shared" si="15"/>
        <v>762.5</v>
      </c>
      <c r="Q38" s="20">
        <f t="shared" si="21"/>
        <v>15.03</v>
      </c>
      <c r="R38" s="17">
        <v>8</v>
      </c>
      <c r="S38" s="18">
        <v>1.25</v>
      </c>
      <c r="T38" s="19">
        <v>85</v>
      </c>
      <c r="U38" s="20">
        <f t="shared" si="16"/>
        <v>106.25</v>
      </c>
    </row>
    <row r="39" spans="1:21" s="5" customFormat="1" ht="12.75">
      <c r="A39" s="17">
        <v>9</v>
      </c>
      <c r="B39" s="18">
        <v>1.22</v>
      </c>
      <c r="C39" s="19">
        <v>638</v>
      </c>
      <c r="D39" s="20">
        <f t="shared" si="11"/>
        <v>778.36</v>
      </c>
      <c r="E39" s="20">
        <f t="shared" si="17"/>
        <v>7.52</v>
      </c>
      <c r="F39" s="19">
        <v>90</v>
      </c>
      <c r="G39" s="20">
        <f t="shared" si="12"/>
        <v>109.8</v>
      </c>
      <c r="H39" s="20">
        <f t="shared" si="18"/>
        <v>8.93</v>
      </c>
      <c r="I39" s="19">
        <v>450</v>
      </c>
      <c r="J39" s="20">
        <f t="shared" si="13"/>
        <v>549</v>
      </c>
      <c r="K39" s="20">
        <f t="shared" si="19"/>
        <v>13.03</v>
      </c>
      <c r="L39" s="19">
        <v>100</v>
      </c>
      <c r="M39" s="20">
        <f t="shared" si="14"/>
        <v>122</v>
      </c>
      <c r="N39" s="20">
        <f t="shared" si="20"/>
        <v>7.1</v>
      </c>
      <c r="O39" s="19"/>
      <c r="P39" s="20">
        <f t="shared" si="15"/>
        <v>0</v>
      </c>
      <c r="Q39" s="20">
        <f t="shared" si="21"/>
        <v>0</v>
      </c>
      <c r="R39" s="17">
        <v>9</v>
      </c>
      <c r="S39" s="18">
        <v>1.22</v>
      </c>
      <c r="T39" s="19">
        <v>95</v>
      </c>
      <c r="U39" s="20">
        <f t="shared" si="16"/>
        <v>115.9</v>
      </c>
    </row>
    <row r="40" spans="1:21" s="5" customFormat="1" ht="12.75">
      <c r="A40" s="17">
        <v>10</v>
      </c>
      <c r="B40" s="18">
        <v>1.15</v>
      </c>
      <c r="C40" s="19">
        <v>630</v>
      </c>
      <c r="D40" s="20">
        <f t="shared" si="11"/>
        <v>724.5</v>
      </c>
      <c r="E40" s="20">
        <f t="shared" si="17"/>
        <v>7</v>
      </c>
      <c r="F40" s="19">
        <v>90</v>
      </c>
      <c r="G40" s="20">
        <f t="shared" si="12"/>
        <v>103.5</v>
      </c>
      <c r="H40" s="20">
        <f t="shared" si="18"/>
        <v>8.41</v>
      </c>
      <c r="I40" s="19">
        <v>150</v>
      </c>
      <c r="J40" s="20">
        <f t="shared" si="13"/>
        <v>172.5</v>
      </c>
      <c r="K40" s="20">
        <f t="shared" si="19"/>
        <v>4.09</v>
      </c>
      <c r="L40" s="19">
        <v>105</v>
      </c>
      <c r="M40" s="20">
        <f t="shared" si="14"/>
        <v>120.75</v>
      </c>
      <c r="N40" s="20">
        <f t="shared" si="20"/>
        <v>7.03</v>
      </c>
      <c r="O40" s="19"/>
      <c r="P40" s="20">
        <f t="shared" si="15"/>
        <v>0</v>
      </c>
      <c r="Q40" s="20">
        <f t="shared" si="21"/>
        <v>0</v>
      </c>
      <c r="R40" s="17">
        <v>10</v>
      </c>
      <c r="S40" s="18">
        <v>1.15</v>
      </c>
      <c r="T40" s="19">
        <v>95</v>
      </c>
      <c r="U40" s="20">
        <f t="shared" si="16"/>
        <v>109.25</v>
      </c>
    </row>
    <row r="41" spans="1:21" s="5" customFormat="1" ht="12.75">
      <c r="A41" s="17">
        <v>11</v>
      </c>
      <c r="B41" s="18">
        <v>1.06</v>
      </c>
      <c r="C41" s="19">
        <v>848</v>
      </c>
      <c r="D41" s="20">
        <f t="shared" si="11"/>
        <v>898.88</v>
      </c>
      <c r="E41" s="20">
        <f t="shared" si="17"/>
        <v>8.68</v>
      </c>
      <c r="F41" s="19">
        <v>90</v>
      </c>
      <c r="G41" s="20">
        <f>ROUND(($B41*F41),2)-0.2</f>
        <v>95.2</v>
      </c>
      <c r="H41" s="20">
        <f t="shared" si="18"/>
        <v>7.74</v>
      </c>
      <c r="I41" s="19">
        <v>80</v>
      </c>
      <c r="J41" s="20">
        <f t="shared" si="13"/>
        <v>84.8</v>
      </c>
      <c r="K41" s="20">
        <f t="shared" si="19"/>
        <v>2.01</v>
      </c>
      <c r="L41" s="19">
        <v>110</v>
      </c>
      <c r="M41" s="20">
        <f t="shared" si="14"/>
        <v>116.6</v>
      </c>
      <c r="N41" s="20">
        <f t="shared" si="20"/>
        <v>6.79</v>
      </c>
      <c r="O41" s="19"/>
      <c r="P41" s="20">
        <f t="shared" si="15"/>
        <v>0</v>
      </c>
      <c r="Q41" s="20">
        <f t="shared" si="21"/>
        <v>0</v>
      </c>
      <c r="R41" s="17">
        <v>11</v>
      </c>
      <c r="S41" s="18">
        <v>1.06</v>
      </c>
      <c r="T41" s="19">
        <v>105</v>
      </c>
      <c r="U41" s="20">
        <f t="shared" si="16"/>
        <v>111.3</v>
      </c>
    </row>
    <row r="42" spans="1:21" s="5" customFormat="1" ht="12.75">
      <c r="A42" s="17">
        <v>12</v>
      </c>
      <c r="B42" s="18">
        <v>1</v>
      </c>
      <c r="C42" s="19">
        <v>652</v>
      </c>
      <c r="D42" s="20">
        <f t="shared" si="11"/>
        <v>652</v>
      </c>
      <c r="E42" s="20">
        <f t="shared" si="17"/>
        <v>6.3</v>
      </c>
      <c r="F42" s="19">
        <v>90</v>
      </c>
      <c r="G42" s="20">
        <f t="shared" si="12"/>
        <v>90</v>
      </c>
      <c r="H42" s="20">
        <f t="shared" si="18"/>
        <v>7.32</v>
      </c>
      <c r="I42" s="19">
        <v>380</v>
      </c>
      <c r="J42" s="20">
        <f t="shared" si="13"/>
        <v>380</v>
      </c>
      <c r="K42" s="20">
        <f t="shared" si="19"/>
        <v>9.02</v>
      </c>
      <c r="L42" s="19">
        <v>205</v>
      </c>
      <c r="M42" s="20">
        <f t="shared" si="14"/>
        <v>205</v>
      </c>
      <c r="N42" s="20">
        <f t="shared" si="20"/>
        <v>11.94</v>
      </c>
      <c r="O42" s="19">
        <v>1500</v>
      </c>
      <c r="P42" s="20">
        <f t="shared" si="15"/>
        <v>1500</v>
      </c>
      <c r="Q42" s="20">
        <f t="shared" si="21"/>
        <v>29.57</v>
      </c>
      <c r="R42" s="17">
        <v>12</v>
      </c>
      <c r="S42" s="18">
        <v>1</v>
      </c>
      <c r="T42" s="19">
        <v>105</v>
      </c>
      <c r="U42" s="20">
        <f t="shared" si="16"/>
        <v>105</v>
      </c>
    </row>
    <row r="43" spans="1:21" s="5" customFormat="1" ht="12.75">
      <c r="A43" s="17"/>
      <c r="B43" s="18"/>
      <c r="C43" s="19"/>
      <c r="D43" s="20"/>
      <c r="E43" s="20"/>
      <c r="F43" s="19"/>
      <c r="G43" s="20"/>
      <c r="H43" s="20"/>
      <c r="I43" s="19"/>
      <c r="J43" s="20"/>
      <c r="K43" s="20"/>
      <c r="L43" s="19"/>
      <c r="M43" s="20"/>
      <c r="N43" s="20"/>
      <c r="O43" s="19"/>
      <c r="P43" s="20"/>
      <c r="Q43" s="20"/>
      <c r="R43" s="17"/>
      <c r="S43" s="18"/>
      <c r="T43" s="19"/>
      <c r="U43" s="20"/>
    </row>
    <row r="44" spans="1:21" s="26" customFormat="1" ht="15.75">
      <c r="A44" s="22" t="s">
        <v>1</v>
      </c>
      <c r="B44" s="23"/>
      <c r="C44" s="24">
        <f aca="true" t="shared" si="22" ref="C44:P44">SUM(C31:C42)</f>
        <v>7571</v>
      </c>
      <c r="D44" s="25">
        <f t="shared" si="22"/>
        <v>10352.9</v>
      </c>
      <c r="E44" s="72">
        <f>SUM(E31:E42)</f>
        <v>99.99999999999999</v>
      </c>
      <c r="F44" s="24">
        <f t="shared" si="22"/>
        <v>910</v>
      </c>
      <c r="G44" s="25">
        <f t="shared" si="22"/>
        <v>1230</v>
      </c>
      <c r="H44" s="72">
        <f>SUM(H31:H42)</f>
        <v>100</v>
      </c>
      <c r="I44" s="24">
        <f t="shared" si="22"/>
        <v>3120</v>
      </c>
      <c r="J44" s="25">
        <f t="shared" si="22"/>
        <v>4212.8</v>
      </c>
      <c r="K44" s="72">
        <f>SUM(K31:K42)</f>
        <v>99.99000000000001</v>
      </c>
      <c r="L44" s="24">
        <f t="shared" si="22"/>
        <v>1280</v>
      </c>
      <c r="M44" s="25">
        <f t="shared" si="22"/>
        <v>1717.6</v>
      </c>
      <c r="N44" s="72">
        <f>SUM(N31:N42)</f>
        <v>100.01</v>
      </c>
      <c r="O44" s="24">
        <f t="shared" si="22"/>
        <v>3910</v>
      </c>
      <c r="P44" s="25">
        <f t="shared" si="22"/>
        <v>5072.5</v>
      </c>
      <c r="Q44" s="72">
        <f>SUM(Q31:Q42)</f>
        <v>100</v>
      </c>
      <c r="R44" s="22" t="s">
        <v>1</v>
      </c>
      <c r="S44" s="23"/>
      <c r="T44" s="24">
        <f>SUM(T31:T42)</f>
        <v>890</v>
      </c>
      <c r="U44" s="25">
        <f>SUM(U31:U42)</f>
        <v>1167.7</v>
      </c>
    </row>
    <row r="45" spans="1:21" s="53" customFormat="1" ht="15.75">
      <c r="A45" s="51" t="s">
        <v>8</v>
      </c>
      <c r="B45" s="52"/>
      <c r="C45" s="24">
        <f>(D44-C44)</f>
        <v>2781.8999999999996</v>
      </c>
      <c r="D45" s="24"/>
      <c r="E45" s="72"/>
      <c r="F45" s="24">
        <f>(G44-F44)</f>
        <v>320</v>
      </c>
      <c r="G45" s="24"/>
      <c r="H45" s="72"/>
      <c r="I45" s="24">
        <f>(J44-I44)</f>
        <v>1092.8000000000002</v>
      </c>
      <c r="J45" s="24"/>
      <c r="K45" s="72"/>
      <c r="L45" s="24">
        <f>(M44-L44)</f>
        <v>437.5999999999999</v>
      </c>
      <c r="M45" s="24"/>
      <c r="N45" s="72"/>
      <c r="O45" s="24">
        <f>(P44-O44)</f>
        <v>1162.5</v>
      </c>
      <c r="P45" s="24"/>
      <c r="Q45" s="72"/>
      <c r="R45" s="54" t="s">
        <v>8</v>
      </c>
      <c r="S45" s="52"/>
      <c r="T45" s="24">
        <f>(U44-T44)</f>
        <v>277.70000000000005</v>
      </c>
      <c r="U45" s="24"/>
    </row>
    <row r="46" spans="1:18" s="5" customFormat="1" ht="12.75">
      <c r="A46" s="66" t="s">
        <v>21</v>
      </c>
      <c r="B46" s="66"/>
      <c r="C46" s="21">
        <v>517645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7"/>
    </row>
    <row r="47" spans="1:3" s="5" customFormat="1" ht="12.75">
      <c r="A47" s="67" t="s">
        <v>22</v>
      </c>
      <c r="B47" s="67"/>
      <c r="C47" s="5">
        <f>0.02*C46</f>
        <v>10352.9</v>
      </c>
    </row>
    <row r="48" spans="5:17" s="5" customFormat="1" ht="12.75">
      <c r="E48" s="68"/>
      <c r="F48" s="64"/>
      <c r="G48" s="64"/>
      <c r="H48" s="30"/>
      <c r="I48" s="64"/>
      <c r="J48" s="64"/>
      <c r="K48" s="30"/>
      <c r="L48" s="64"/>
      <c r="M48" s="64"/>
      <c r="N48" s="30"/>
      <c r="O48" s="64"/>
      <c r="P48" s="64"/>
      <c r="Q48" s="30"/>
    </row>
    <row r="49" spans="5:17" s="5" customFormat="1" ht="12.75">
      <c r="E49" s="68"/>
      <c r="F49" s="30"/>
      <c r="G49" s="31"/>
      <c r="H49" s="32"/>
      <c r="I49" s="30"/>
      <c r="J49" s="31"/>
      <c r="K49" s="31"/>
      <c r="L49" s="30"/>
      <c r="M49" s="31"/>
      <c r="N49" s="31"/>
      <c r="O49" s="30"/>
      <c r="P49" s="31"/>
      <c r="Q49" s="31"/>
    </row>
    <row r="50" spans="5:17" s="5" customFormat="1" ht="12.75">
      <c r="E50" s="21"/>
      <c r="G50" s="21"/>
      <c r="H50" s="21"/>
      <c r="J50" s="21"/>
      <c r="K50" s="21"/>
      <c r="M50" s="21"/>
      <c r="N50" s="21"/>
      <c r="P50" s="21"/>
      <c r="Q50" s="21"/>
    </row>
    <row r="51" spans="1:17" s="5" customFormat="1" ht="12.75">
      <c r="A51" s="32" t="s">
        <v>83</v>
      </c>
      <c r="E51" s="21"/>
      <c r="G51" s="21"/>
      <c r="H51" s="21"/>
      <c r="J51" s="21"/>
      <c r="K51" s="21"/>
      <c r="M51" s="21"/>
      <c r="N51" s="21"/>
      <c r="P51" s="21"/>
      <c r="Q51" s="21"/>
    </row>
    <row r="52" spans="5:17" s="5" customFormat="1" ht="12.75">
      <c r="E52" s="21"/>
      <c r="G52" s="21"/>
      <c r="H52" s="21"/>
      <c r="J52" s="21"/>
      <c r="K52" s="21"/>
      <c r="M52" s="21"/>
      <c r="N52" s="21"/>
      <c r="P52" s="21"/>
      <c r="Q52" s="21"/>
    </row>
    <row r="53" spans="5:17" s="5" customFormat="1" ht="12.75">
      <c r="E53" s="21"/>
      <c r="G53" s="21"/>
      <c r="H53" s="21"/>
      <c r="J53" s="21"/>
      <c r="K53" s="21"/>
      <c r="M53" s="21"/>
      <c r="N53" s="21"/>
      <c r="P53" s="21"/>
      <c r="Q53" s="21"/>
    </row>
    <row r="54" spans="5:17" s="5" customFormat="1" ht="12.75">
      <c r="E54" s="21"/>
      <c r="G54" s="21"/>
      <c r="H54" s="21"/>
      <c r="J54" s="21"/>
      <c r="K54" s="21"/>
      <c r="M54" s="21"/>
      <c r="N54" s="21"/>
      <c r="P54" s="21"/>
      <c r="Q54" s="21"/>
    </row>
    <row r="55" spans="5:17" s="5" customFormat="1" ht="12.75">
      <c r="E55" s="21"/>
      <c r="G55" s="21"/>
      <c r="H55" s="21"/>
      <c r="J55" s="21"/>
      <c r="K55" s="21"/>
      <c r="M55" s="21"/>
      <c r="N55" s="21"/>
      <c r="P55" s="21"/>
      <c r="Q55" s="21"/>
    </row>
    <row r="56" spans="5:17" s="5" customFormat="1" ht="12.75">
      <c r="E56" s="21"/>
      <c r="G56" s="21"/>
      <c r="H56" s="21"/>
      <c r="J56" s="21"/>
      <c r="K56" s="21"/>
      <c r="M56" s="21"/>
      <c r="N56" s="21"/>
      <c r="P56" s="21"/>
      <c r="Q56" s="21"/>
    </row>
    <row r="57" spans="5:17" s="5" customFormat="1" ht="12.75">
      <c r="E57" s="21"/>
      <c r="G57" s="21"/>
      <c r="H57" s="21"/>
      <c r="J57" s="21"/>
      <c r="K57" s="21"/>
      <c r="M57" s="21"/>
      <c r="N57" s="21"/>
      <c r="P57" s="21"/>
      <c r="Q57" s="21"/>
    </row>
    <row r="58" spans="5:17" s="5" customFormat="1" ht="12.75">
      <c r="E58" s="21"/>
      <c r="G58" s="21"/>
      <c r="H58" s="21"/>
      <c r="J58" s="21"/>
      <c r="K58" s="21"/>
      <c r="M58" s="21"/>
      <c r="N58" s="21"/>
      <c r="P58" s="21"/>
      <c r="Q58" s="21"/>
    </row>
    <row r="59" spans="5:17" s="5" customFormat="1" ht="12.75">
      <c r="E59" s="21"/>
      <c r="G59" s="21"/>
      <c r="H59" s="21"/>
      <c r="J59" s="21"/>
      <c r="K59" s="21"/>
      <c r="M59" s="21"/>
      <c r="N59" s="21"/>
      <c r="P59" s="21"/>
      <c r="Q59" s="21"/>
    </row>
    <row r="60" spans="5:17" s="5" customFormat="1" ht="12.75">
      <c r="E60" s="21"/>
      <c r="G60" s="21"/>
      <c r="H60" s="21"/>
      <c r="J60" s="21"/>
      <c r="K60" s="21"/>
      <c r="M60" s="21"/>
      <c r="N60" s="21"/>
      <c r="P60" s="21"/>
      <c r="Q60" s="21"/>
    </row>
    <row r="61" spans="5:17" s="5" customFormat="1" ht="12.75">
      <c r="E61" s="21"/>
      <c r="G61" s="21"/>
      <c r="H61" s="21"/>
      <c r="J61" s="21"/>
      <c r="K61" s="21"/>
      <c r="M61" s="21"/>
      <c r="N61" s="21"/>
      <c r="P61" s="21"/>
      <c r="Q61" s="21"/>
    </row>
    <row r="62" spans="5:17" s="5" customFormat="1" ht="12.75">
      <c r="E62" s="6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5:17" s="5" customFormat="1" ht="12.75">
      <c r="E63" s="65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="5" customFormat="1" ht="12.75"/>
    <row r="65" s="5" customFormat="1" ht="12.75">
      <c r="A65" s="27"/>
    </row>
    <row r="66" s="5" customFormat="1" ht="12.75">
      <c r="A66" s="27"/>
    </row>
    <row r="67" s="5" customFormat="1" ht="12.75">
      <c r="A67" s="27"/>
    </row>
    <row r="68" s="5" customFormat="1" ht="12.75">
      <c r="A68" s="27"/>
    </row>
    <row r="69" s="5" customFormat="1" ht="12.75">
      <c r="A69" s="27"/>
    </row>
    <row r="70" s="5" customFormat="1" ht="12.75">
      <c r="A70" s="27"/>
    </row>
    <row r="71" s="5" customFormat="1" ht="12.75">
      <c r="A71" s="27"/>
    </row>
    <row r="72" s="5" customFormat="1" ht="12.75">
      <c r="A72" s="27"/>
    </row>
    <row r="73" s="5" customFormat="1" ht="12.75">
      <c r="A73" s="27"/>
    </row>
    <row r="74" s="5" customFormat="1" ht="12.75">
      <c r="A74" s="27"/>
    </row>
    <row r="75" s="5" customFormat="1" ht="12.75">
      <c r="A75" s="27"/>
    </row>
    <row r="76" s="5" customFormat="1" ht="12.75">
      <c r="A76" s="27"/>
    </row>
    <row r="77" s="5" customFormat="1" ht="12.75">
      <c r="A77" s="27"/>
    </row>
    <row r="78" s="5" customFormat="1" ht="12.75">
      <c r="A78" s="27"/>
    </row>
  </sheetData>
  <mergeCells count="44">
    <mergeCell ref="A1:B1"/>
    <mergeCell ref="G1:J1"/>
    <mergeCell ref="A2:B2"/>
    <mergeCell ref="G2:J2"/>
    <mergeCell ref="G3:J3"/>
    <mergeCell ref="C6:D6"/>
    <mergeCell ref="E6:E8"/>
    <mergeCell ref="F6:G6"/>
    <mergeCell ref="H6:H8"/>
    <mergeCell ref="I6:J6"/>
    <mergeCell ref="Q6:Q8"/>
    <mergeCell ref="E23:E24"/>
    <mergeCell ref="H23:H24"/>
    <mergeCell ref="K23:K24"/>
    <mergeCell ref="N23:N24"/>
    <mergeCell ref="Q23:Q24"/>
    <mergeCell ref="K6:K8"/>
    <mergeCell ref="L6:M6"/>
    <mergeCell ref="N6:N8"/>
    <mergeCell ref="O6:P6"/>
    <mergeCell ref="L27:M27"/>
    <mergeCell ref="N27:N29"/>
    <mergeCell ref="C27:D27"/>
    <mergeCell ref="E27:E29"/>
    <mergeCell ref="F27:G27"/>
    <mergeCell ref="H27:H29"/>
    <mergeCell ref="O27:P27"/>
    <mergeCell ref="Q27:Q29"/>
    <mergeCell ref="T27:U27"/>
    <mergeCell ref="E44:E45"/>
    <mergeCell ref="H44:H45"/>
    <mergeCell ref="K44:K45"/>
    <mergeCell ref="N44:N45"/>
    <mergeCell ref="Q44:Q45"/>
    <mergeCell ref="I27:J27"/>
    <mergeCell ref="K27:K29"/>
    <mergeCell ref="A46:B46"/>
    <mergeCell ref="A47:B47"/>
    <mergeCell ref="E48:E49"/>
    <mergeCell ref="F48:G48"/>
    <mergeCell ref="I48:J48"/>
    <mergeCell ref="L48:M48"/>
    <mergeCell ref="O48:P48"/>
    <mergeCell ref="E62:E63"/>
  </mergeCells>
  <printOptions/>
  <pageMargins left="0" right="0" top="0.3937007874015748" bottom="0.3937007874015748" header="0" footer="0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ESTUDIO CASALS &amp; ASOC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CASALS</dc:creator>
  <cp:keywords/>
  <dc:description/>
  <cp:lastModifiedBy>Claudia</cp:lastModifiedBy>
  <cp:lastPrinted>2011-10-05T14:08:24Z</cp:lastPrinted>
  <dcterms:created xsi:type="dcterms:W3CDTF">2005-07-19T21:04:25Z</dcterms:created>
  <dcterms:modified xsi:type="dcterms:W3CDTF">2014-07-27T19:18:32Z</dcterms:modified>
  <cp:category/>
  <cp:version/>
  <cp:contentType/>
  <cp:contentStatus/>
</cp:coreProperties>
</file>